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65431" windowWidth="20730" windowHeight="11760" tabRatio="436" activeTab="1"/>
  </bookViews>
  <sheets>
    <sheet name="2011年度使用明細" sheetId="1" r:id="rId1"/>
    <sheet name="予算明細" sheetId="2" r:id="rId2"/>
    <sheet name="旅費予算" sheetId="3" r:id="rId3"/>
    <sheet name="委員会コード" sheetId="4" r:id="rId4"/>
    <sheet name="Sheet1" sheetId="5" r:id="rId5"/>
  </sheets>
  <definedNames>
    <definedName name="_xlnm._FilterDatabase" localSheetId="0" hidden="1">'2011年度使用明細'!$A$7:$AC$301</definedName>
    <definedName name="_xlfn.SUMIFS" hidden="1">#NAME?</definedName>
    <definedName name="_xlnm.Print_Area" localSheetId="0">'2011年度使用明細'!$A$1:$Z$66</definedName>
    <definedName name="_xlnm.Print_Area" localSheetId="1">'予算明細'!$A$1:$U$56</definedName>
    <definedName name="委員会NO">'2011年度使用明細'!$G$8:$G$300</definedName>
    <definedName name="科目">'2011年度使用明細'!$D$8:$D$300</definedName>
    <definedName name="金額">'2011年度使用明細'!$E$8:$E$300</definedName>
  </definedNames>
  <calcPr fullCalcOnLoad="1"/>
</workbook>
</file>

<file path=xl/sharedStrings.xml><?xml version="1.0" encoding="utf-8"?>
<sst xmlns="http://schemas.openxmlformats.org/spreadsheetml/2006/main" count="587" uniqueCount="315">
  <si>
    <t>予算</t>
  </si>
  <si>
    <t>旅費交通費</t>
  </si>
  <si>
    <t>(　2011/4/1～2012/3/31)</t>
  </si>
  <si>
    <t>金額</t>
  </si>
  <si>
    <t>科目</t>
  </si>
  <si>
    <t>中科目</t>
  </si>
  <si>
    <t>支払先　摘要</t>
  </si>
  <si>
    <t>予算</t>
  </si>
  <si>
    <t>使用合計</t>
  </si>
  <si>
    <t>差引残高</t>
  </si>
  <si>
    <t>総務委員会</t>
  </si>
  <si>
    <t>財務委員会</t>
  </si>
  <si>
    <t>広報普及委員会</t>
  </si>
  <si>
    <t>環境・災害対応委員会</t>
  </si>
  <si>
    <t>男女共同参画委員会</t>
  </si>
  <si>
    <t>キャリア支援委員会</t>
  </si>
  <si>
    <t>教育問題検討委員会</t>
  </si>
  <si>
    <t>情報システム委員会</t>
  </si>
  <si>
    <t>学術出版委員会</t>
  </si>
  <si>
    <t>大会運営委員会</t>
  </si>
  <si>
    <t>国際学術委員会</t>
  </si>
  <si>
    <t>11.総務委員会</t>
  </si>
  <si>
    <t>12.財務委員会</t>
  </si>
  <si>
    <t>13.広報普及委員会</t>
  </si>
  <si>
    <t>14.環境・災害対応委員会</t>
  </si>
  <si>
    <t>15.男女共同参画委員会</t>
  </si>
  <si>
    <t>16.キャリア支援委員会</t>
  </si>
  <si>
    <t>17.教育問題検討委員会</t>
  </si>
  <si>
    <t>18.情報システム委員会</t>
  </si>
  <si>
    <t>19.学術出版委員会</t>
  </si>
  <si>
    <t>20.大会運営委員会</t>
  </si>
  <si>
    <t>21.国際学術委員会</t>
  </si>
  <si>
    <t>99.
その他</t>
  </si>
  <si>
    <t>11.
総務</t>
  </si>
  <si>
    <t>12.
財務</t>
  </si>
  <si>
    <t>13.
広報普及</t>
  </si>
  <si>
    <t>19.
学術出版</t>
  </si>
  <si>
    <t>20.
大会運営</t>
  </si>
  <si>
    <t>21.
国際学術</t>
  </si>
  <si>
    <t>日付</t>
  </si>
  <si>
    <t>NO</t>
  </si>
  <si>
    <t>合計</t>
  </si>
  <si>
    <t>委員会NO</t>
  </si>
  <si>
    <t>印刷製本費</t>
  </si>
  <si>
    <t>高校地学教科書代　実教出版㈱</t>
  </si>
  <si>
    <t>財務委員会出席時交通費　小原隆博</t>
  </si>
  <si>
    <t>EGU航空券代金　白井佳代子</t>
  </si>
  <si>
    <t>通信運搬費</t>
  </si>
  <si>
    <t>EGU輸送荷物通関料</t>
  </si>
  <si>
    <t>EGU出展時国内交通費　白井佳代子</t>
  </si>
  <si>
    <t>EGU開催時宿泊代　谷上、白井</t>
  </si>
  <si>
    <t>出展料</t>
  </si>
  <si>
    <t>EGUブース機材代金</t>
  </si>
  <si>
    <t>打合せ時交通費　財務委員会　西弘嗣</t>
  </si>
  <si>
    <t>EGU参加時　携帯電話使用料　白井佳代子</t>
  </si>
  <si>
    <t>教科書代　教育問題検討委員会　三省堂</t>
  </si>
  <si>
    <t>EGU関係運搬費　ﾌｪﾃﾞﾗﾙ　ｴｸｽﾌﾟﾚｽ　ｺｰﾎﾟﾚｰｼｮﾝ</t>
  </si>
  <si>
    <t>委託費</t>
  </si>
  <si>
    <t>Webﾍﾟｰｼﾞﾘﾆｭｰｱﾙ費　秋田活版印刷</t>
  </si>
  <si>
    <t>谷上　美穂子　4/5-8　EGU出張　航空運賃</t>
  </si>
  <si>
    <t>北　和之　大会運営　企画小委員会</t>
  </si>
  <si>
    <t>中村　昭子　2011年大会運営反省会</t>
  </si>
  <si>
    <t>ホテルニューオータニ幕張　宿泊代　</t>
  </si>
  <si>
    <t>消耗品費</t>
  </si>
  <si>
    <t>国際学術委員会　鉛筆　ｼﾌﾞﾔ</t>
  </si>
  <si>
    <t>国際学術委員会　文房具　平松</t>
  </si>
  <si>
    <t>広報普及員会　原　達彦　旅費</t>
  </si>
  <si>
    <t>JGL 印刷製本　　秋田活版印刷　</t>
  </si>
  <si>
    <t>委員会名</t>
  </si>
  <si>
    <t>摘要</t>
  </si>
  <si>
    <t>勘定科目</t>
  </si>
  <si>
    <t>予算残</t>
  </si>
  <si>
    <t>印刷製本費</t>
  </si>
  <si>
    <t>その他</t>
  </si>
  <si>
    <t>計</t>
  </si>
  <si>
    <t>JGL発行費（年4回）</t>
  </si>
  <si>
    <t>JGL印刷費</t>
  </si>
  <si>
    <t>連合Webﾍﾟｰｼﾞ作成</t>
  </si>
  <si>
    <t>委託費</t>
  </si>
  <si>
    <t>〃運営ｱﾙﾊﾞｲﾄ代</t>
  </si>
  <si>
    <t>臨時雇賃金</t>
  </si>
  <si>
    <t>会議時交通費</t>
  </si>
  <si>
    <t>旅費交通費</t>
  </si>
  <si>
    <t>交通費</t>
  </si>
  <si>
    <t>国際学術委員会　　</t>
  </si>
  <si>
    <t>EGU大会ﾎﾟｽﾀｰ</t>
  </si>
  <si>
    <t>ﾎﾟｽﾀｰ製作</t>
  </si>
  <si>
    <t>消耗品費</t>
  </si>
  <si>
    <t>EGU展示物運搬費</t>
  </si>
  <si>
    <t>通信運搬費</t>
  </si>
  <si>
    <t>EGUﾌﾞｰｽ担当員旅費</t>
  </si>
  <si>
    <t>EGUﾌﾞｰス出展費</t>
  </si>
  <si>
    <t>委員会旅費</t>
  </si>
  <si>
    <t>環境災害対策委員会</t>
  </si>
  <si>
    <t>ｱﾙﾊﾞｲﾄ代</t>
  </si>
  <si>
    <t>教科書・指導書購入</t>
  </si>
  <si>
    <t>書籍費</t>
  </si>
  <si>
    <t>実験用材料費</t>
  </si>
  <si>
    <t>火山灰送料</t>
  </si>
  <si>
    <t>賛助金</t>
  </si>
  <si>
    <t>支払賛助金</t>
  </si>
  <si>
    <t>ﾎﾟｽﾀｰ展示参加費</t>
  </si>
  <si>
    <t>雑費</t>
  </si>
  <si>
    <t>ｱﾝｹｰﾄ関連費</t>
  </si>
  <si>
    <t>情報ｼｽﾃﾑ委員会</t>
  </si>
  <si>
    <t>ｼｽﾃﾑ運用・管理費</t>
  </si>
  <si>
    <t>ｼｽﾃﾑ関係</t>
  </si>
  <si>
    <t>委員会計</t>
  </si>
  <si>
    <t>ｾｸｼｮﾝ名</t>
  </si>
  <si>
    <t>4月累計</t>
  </si>
  <si>
    <t>地球生命ｾｸｼｮﾝ</t>
  </si>
  <si>
    <t>固体地球ｾｸｼｮﾝ</t>
  </si>
  <si>
    <t>地球人間圏ｾｸｼｮﾝ</t>
  </si>
  <si>
    <t>講師謝礼</t>
  </si>
  <si>
    <t>諸謝金</t>
  </si>
  <si>
    <t>Web整備費</t>
  </si>
  <si>
    <t>大気海洋・環境ｾｸｼｮﾝ</t>
  </si>
  <si>
    <t>海外招聘旅費</t>
  </si>
  <si>
    <t>諸謝金</t>
  </si>
  <si>
    <t>宇宙惑星ｾｸｼｮﾝ</t>
  </si>
  <si>
    <t>予備</t>
  </si>
  <si>
    <t>予備交通費</t>
  </si>
  <si>
    <t>総合計</t>
  </si>
  <si>
    <t>予算金額</t>
  </si>
  <si>
    <t>当月累計</t>
  </si>
  <si>
    <t>旅費交通費中の交通費(23年度）</t>
  </si>
  <si>
    <t>12月</t>
  </si>
  <si>
    <t>1月</t>
  </si>
  <si>
    <t>2月</t>
  </si>
  <si>
    <t>3月</t>
  </si>
  <si>
    <t>未成事業　支出金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</si>
  <si>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</si>
  <si>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</si>
  <si>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</si>
  <si>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</si>
  <si>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</si>
  <si>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</si>
  <si>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</si>
  <si>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</si>
  <si>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</si>
  <si>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</si>
  <si>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計</t>
  </si>
  <si>
    <t>事業費</t>
  </si>
  <si>
    <t>大会運営委員会</t>
  </si>
  <si>
    <t>大会時宿泊料</t>
  </si>
  <si>
    <t>大会時交通費</t>
  </si>
  <si>
    <t>広報普及委員会</t>
  </si>
  <si>
    <t>学術出版委員会</t>
  </si>
  <si>
    <t>国際学術委員会</t>
  </si>
  <si>
    <t>環境災害対策委員会</t>
  </si>
  <si>
    <t>教育問題検討委員会</t>
  </si>
  <si>
    <t>男女共同参画委員会</t>
  </si>
  <si>
    <t>地球生命ｾｸｼｮﾝﾎﾞｰﾄﾞ</t>
  </si>
  <si>
    <t>固体地球ｾｸｼｮﾝﾎﾞｰﾄﾞ</t>
  </si>
  <si>
    <t>地球人間圏ｾｸｼｮﾝﾎﾞｰﾄﾞ</t>
  </si>
  <si>
    <t>大気海洋・環境ｾｸｼｮﾝﾎﾞｰﾄﾞ</t>
  </si>
  <si>
    <t>宇宙惑星ｾｸｼｮﾝﾎﾞｰﾄﾞ</t>
  </si>
  <si>
    <t>ﾕﾆｵﾝｻｲｴﾝｽﾎﾞｰﾄﾞ</t>
  </si>
  <si>
    <t>情報ｼｽﾃﾑ委員会</t>
  </si>
  <si>
    <t>その他</t>
  </si>
  <si>
    <t>未成事業支出金振替</t>
  </si>
  <si>
    <t>再計</t>
  </si>
  <si>
    <t>管理費</t>
  </si>
  <si>
    <t>事務局交通費</t>
  </si>
  <si>
    <t>基本戦略検討会</t>
  </si>
  <si>
    <t>理事会</t>
  </si>
  <si>
    <t>財務委員会</t>
  </si>
  <si>
    <t>整備委員会</t>
  </si>
  <si>
    <t>総務委員会</t>
  </si>
  <si>
    <t>経営企画会議</t>
  </si>
  <si>
    <t>監査</t>
  </si>
  <si>
    <t>印刷製本費</t>
  </si>
  <si>
    <t>委員会経費</t>
  </si>
  <si>
    <t>ｾｸｼｮﾝ経費</t>
  </si>
  <si>
    <t>委員会・ｾｸｼｮﾝ経費</t>
  </si>
  <si>
    <t>委員会名</t>
  </si>
  <si>
    <t>摘要</t>
  </si>
  <si>
    <t>勘定科目</t>
  </si>
  <si>
    <t>臨時雇賃金</t>
  </si>
  <si>
    <t>雑費</t>
  </si>
  <si>
    <t>支払　賛助金</t>
  </si>
  <si>
    <t>国際学術委員会　　</t>
  </si>
  <si>
    <t>EGU大会ﾎﾟｽﾀｰ</t>
  </si>
  <si>
    <t>ﾎﾟｽﾀｰ製作</t>
  </si>
  <si>
    <t>地球生命ｾｸｼｮﾝ</t>
  </si>
  <si>
    <t>EGU参加費</t>
  </si>
  <si>
    <t>交通費</t>
  </si>
  <si>
    <t>ﾎﾟｽﾀｰ</t>
  </si>
  <si>
    <t>JGL</t>
  </si>
  <si>
    <t>書籍費</t>
  </si>
  <si>
    <t>ｼｽﾃﾑ関係</t>
  </si>
  <si>
    <t>EGUﾊﾟﾝﾌﾚｯﾄ等印刷費</t>
  </si>
  <si>
    <t>会議時交通費</t>
  </si>
  <si>
    <t>EGUﾉﾍﾞﾙﾃｨ</t>
  </si>
  <si>
    <t>EGU展示物運搬費</t>
  </si>
  <si>
    <t>EGUﾌﾞｰｽ担当員旅費</t>
  </si>
  <si>
    <t>固体地球ｾｸｼｮﾝ</t>
  </si>
  <si>
    <t>AOGSﾊﾟﾝﾌﾚｯﾄ等</t>
  </si>
  <si>
    <t>AOGSﾉﾍﾞﾙﾃｨ</t>
  </si>
  <si>
    <t>地球人間圏ｾｸｼｮﾝ</t>
  </si>
  <si>
    <t>講師謝礼</t>
  </si>
  <si>
    <t>ｷｬﾘｱ支援委員会</t>
  </si>
  <si>
    <t>AOGS展示物発送費</t>
  </si>
  <si>
    <t>AOGS担当員旅費</t>
  </si>
  <si>
    <t>Web整備費</t>
  </si>
  <si>
    <t>会議旅費</t>
  </si>
  <si>
    <t>大気海洋・環境ｾｸｼｮﾝ</t>
  </si>
  <si>
    <t>海外招聘旅費</t>
  </si>
  <si>
    <t>宇宙惑星ｾｸｼｮﾝ</t>
  </si>
  <si>
    <t>予備</t>
  </si>
  <si>
    <t>ｼｽﾃﾑ運用・管理費</t>
  </si>
  <si>
    <t>ｾｸｼｮﾝ計</t>
  </si>
  <si>
    <t>教育課程小委員会旅費</t>
  </si>
  <si>
    <t>大学大学院教育　〃</t>
  </si>
  <si>
    <t>予備交通費</t>
  </si>
  <si>
    <t>小学校教科書購入</t>
  </si>
  <si>
    <t>小学校指導書購入</t>
  </si>
  <si>
    <t>総合計</t>
  </si>
  <si>
    <t>実験用材料費</t>
  </si>
  <si>
    <t>火山灰送料</t>
  </si>
  <si>
    <t>申請額よりCUT案</t>
  </si>
  <si>
    <t>1.AOGS及び各委員会交通費10万円以上は10万円に抑える</t>
  </si>
  <si>
    <t>賛助金</t>
  </si>
  <si>
    <t>支払賛助金</t>
  </si>
  <si>
    <t>AOGS</t>
  </si>
  <si>
    <t>ﾎﾟｽﾀｰ展示参加費</t>
  </si>
  <si>
    <t>委員会旅費</t>
  </si>
  <si>
    <t>ｱﾝｹｰﾄ関連費</t>
  </si>
  <si>
    <t>JGL発行費（年4回）</t>
  </si>
  <si>
    <t>JGL印刷費</t>
  </si>
  <si>
    <t>2.各ｾｸｼｮﾝ経費は50万円に抑える（旅費交通費にて調整</t>
  </si>
  <si>
    <t>連合Webﾍﾟｰｼﾞ作成</t>
  </si>
  <si>
    <t>〃運営ｱﾙﾊﾞｲﾄ代</t>
  </si>
  <si>
    <t>委員会計</t>
  </si>
  <si>
    <t>通勤費</t>
  </si>
  <si>
    <t>JGL　発送経費　秋田活版印刷</t>
  </si>
  <si>
    <t>JGL発送経費</t>
  </si>
  <si>
    <t>当月累計</t>
  </si>
  <si>
    <t>旅費交通費-1</t>
  </si>
  <si>
    <t>通信運搬費-1</t>
  </si>
  <si>
    <t>消耗品費-2</t>
  </si>
  <si>
    <t>印刷製本費-1</t>
  </si>
  <si>
    <t>消耗品費-1</t>
  </si>
  <si>
    <t>通信運搬費-1</t>
  </si>
  <si>
    <t>旅費交通費-1</t>
  </si>
  <si>
    <t>消耗品費-2</t>
  </si>
  <si>
    <t>消耗品費-1</t>
  </si>
  <si>
    <t>EGUﾉﾍﾞﾙﾃｨ</t>
  </si>
  <si>
    <t>EGUﾉﾍﾞﾙﾃｨ(未成事業支出金)</t>
  </si>
  <si>
    <t>印刷製本費-1</t>
  </si>
  <si>
    <t>EGUﾊﾟﾝﾌﾚｯﾄ等印刷費</t>
  </si>
  <si>
    <t>EGUﾊﾟﾝﾌﾚｯﾄ等印刷費(未成事業支出金)</t>
  </si>
  <si>
    <t>印刷製本費-0</t>
  </si>
  <si>
    <t>教科書購入時駐車場代</t>
  </si>
  <si>
    <t>大会運営委員会</t>
  </si>
  <si>
    <t>財務委員会</t>
  </si>
  <si>
    <t>予算なし</t>
  </si>
  <si>
    <t>5.
地球生命</t>
  </si>
  <si>
    <t>4.
固体地球</t>
  </si>
  <si>
    <t>3.
地球人間圏</t>
  </si>
  <si>
    <t>2.
大気海洋・環境</t>
  </si>
  <si>
    <t>1.
宇宙惑星</t>
  </si>
  <si>
    <t>宇宙惑星科学の将来を語る会　交通費他　永原裕子</t>
  </si>
  <si>
    <t>宇宙惑星科学の将来を語る会　宿泊費他　名古屋大学消費生活協同組合</t>
  </si>
  <si>
    <t>2011年大会　ｾｯｼｮﾝU-01　交通費　遠藤崇浩　大気海洋環境科学ｾｸｼｮﾝ</t>
  </si>
  <si>
    <t>2011年大会　ｾｯｼｮﾝU-01　交通費　小野寺真一　大気海洋環境科学ｾｸｼｮﾝ</t>
  </si>
  <si>
    <t>2011年大会　ｾｯｼｮﾝU-01　交通費　利部慎　大気海洋環境科学ｾｸｼｮﾝ</t>
  </si>
  <si>
    <t>2011年大会　ｾｯｼｮﾝU-01　交通費　木村直子　大気海洋環境科学ｾｸｼｮﾝ</t>
  </si>
  <si>
    <t>2011年大会　ｾｯｼｮﾝU-01　交通費　林美鶴　大気海洋環境科学ｾｸｼｮﾝ</t>
  </si>
  <si>
    <t>2011年大会　ｾｯｼｮﾝU-01　交通費　山敷庸亮　大気海洋環境科学ｾｸｼｮﾝ</t>
  </si>
  <si>
    <t>ﾕﾆｵﾝｻｲｴﾝｽﾎﾞｰﾄﾞ会議時交通費　廣田勇</t>
  </si>
  <si>
    <t>2011年大会　ｾｯｼｮﾝU-01　招聘旅費　Mark　Pelling教授　大気海洋環境科学ｾｸｼｮﾝ</t>
  </si>
  <si>
    <t>2011年大会　ｾｯｼｮﾝU-01　謝金　Mark　Pelling教授　大気海洋環境科学ｾｸｼｮﾝ</t>
  </si>
  <si>
    <t>ホテルニューオータニ幕張　宿泊代大気海洋環境ｾｸｼｮﾝ</t>
  </si>
  <si>
    <t>ホテルニューオータニ幕張　宿泊代　地球人間圏セクション</t>
  </si>
  <si>
    <t>ホテルニューオータニ幕張　宿泊代　宇宙惑星セクション</t>
  </si>
  <si>
    <t>地球生命科学ｾｸｼｮﾝ　Ocean Acidification 会議　航空運賃　井上麻夕里</t>
  </si>
  <si>
    <t>地球生命科学ｾｸｼｮﾝ　Ocean Acidification 会議　投稿料　井上麻夕里</t>
  </si>
  <si>
    <t>地球生命科学ｾｸｼｮﾝ　Ocean Acidification 会議　参加料　井上麻夕里</t>
  </si>
  <si>
    <t>地球人間圏セクション　地球人間圏ｾｸｼｮﾝ委員会　国際学術委員会　春山成子</t>
  </si>
  <si>
    <t>地球生命科学ｾｸｼｮﾝ　Ocean Acidification 会議　航空運賃　藤田　和彦</t>
  </si>
  <si>
    <t>地球生命科学ｾｸｼｮﾝ　Ocean Acidification 会議　投稿料　藤田　和彦</t>
  </si>
  <si>
    <t>地球生命科学ｾｸｼｮﾝ　Ocean Acidification 会議　参加料　藤田　和彦</t>
  </si>
  <si>
    <t>地球生命科学ｾｸｼｮﾝ　Ocean Acidification 会議　参加料　藤田　和彦　計算誤差</t>
  </si>
  <si>
    <t>固体地球委員会負担分　ガラス盾一式　刻壱工房</t>
  </si>
  <si>
    <t>地球生命科学セクション　藤田　和彦</t>
  </si>
  <si>
    <t>地球生命科学ｾﾝｸｼｮﾝ　井上麻夕里　地球生命</t>
  </si>
  <si>
    <t>旅費交通費-1</t>
  </si>
  <si>
    <t>地球生命委員会負担分　ガラス盾一式　刻壱工房</t>
  </si>
  <si>
    <t>学生賞ガラス盾一式</t>
  </si>
  <si>
    <t>消耗品費</t>
  </si>
  <si>
    <t>EGU参加航空運賃等</t>
  </si>
  <si>
    <t>EGU参加料、投稿料</t>
  </si>
  <si>
    <t>諸謝金</t>
  </si>
  <si>
    <t>1:宇宙惑星　2:大気海洋・環境　3:地球人間圏　4:固体地球　5:地球生命　6:その他セクション</t>
  </si>
  <si>
    <t>11:総務 12:財務 13:広報普及 14:環境・災害対応 15:男女共同参画 16:キャリア支援 
17:教育問題検討 18:情報システム 19:学術出版 20:大会運営 21:国際学術 99:その他</t>
  </si>
  <si>
    <t>第二回理学・工学系学協会連絡協議会　西　弘嗣</t>
  </si>
  <si>
    <t>広報普及委員会　HP作成　紺野　光</t>
  </si>
  <si>
    <t>国際学術委員会　AOG2011　台北　ホテル代白井佳代子</t>
  </si>
  <si>
    <t>国際学術委員会　AOG2011　台北　航空機代　白井佳代子</t>
  </si>
  <si>
    <t>国際学術委員会　AOGS台北　羽田-自宅　白井佳代子</t>
  </si>
  <si>
    <t>郵便代</t>
  </si>
  <si>
    <t>地球人間圏　春山シゲコ　A4角封筒　20名枚</t>
  </si>
  <si>
    <t>1（前期）</t>
  </si>
  <si>
    <t>セクション　・委員会　経費執行一覧</t>
  </si>
  <si>
    <t>書籍代</t>
  </si>
  <si>
    <r>
      <t xml:space="preserve">6.
</t>
    </r>
    <r>
      <rPr>
        <sz val="8"/>
        <color indexed="8"/>
        <rFont val="ＭＳ Ｐゴシック"/>
        <family val="3"/>
      </rPr>
      <t>セクションその他</t>
    </r>
  </si>
  <si>
    <t>18.
情報
システム</t>
  </si>
  <si>
    <t>17.
教育問題
検討</t>
  </si>
  <si>
    <t>15.
男女共同
参画</t>
  </si>
  <si>
    <t>14.
環境・災害
対応</t>
  </si>
  <si>
    <t>16.
キャリア
支援</t>
  </si>
  <si>
    <t>ｾｸｼｮﾝ経費全体合計</t>
  </si>
  <si>
    <t>委員会経費</t>
  </si>
  <si>
    <t>ｾｸｼｮﾝ経費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</si>
</sst>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[Red]\(0\)"/>
    <numFmt numFmtId="178" formatCode="[$¥-411]#,##0.00;[$¥-411]#,##0.00"/>
    <numFmt numFmtId="179" formatCode="[$¥-411]#,##0.000;[$¥-411]#,##0.000"/>
    <numFmt numFmtId="180" formatCode="[$¥-411]#,##0.0000;[$¥-411]#,##0.0000"/>
    <numFmt numFmtId="181" formatCode="[$¥-411]#,##0.0;[$¥-411]#,##0.0"/>
    <numFmt numFmtId="182" formatCode="[$¥-411]#,##0;[$¥-411]#,##0"/>
    <numFmt numFmtId="183" formatCode="[$-F800]dddd\,\ mmmm\ dd\,\ yyyy"/>
    <numFmt numFmtId="184" formatCode="m/d;@"/>
    <numFmt numFmtId="185" formatCode="&quot;¥&quot;#,##0_);[Red]\(&quot;¥&quot;#,##0\)"/>
  </numFmts>
  <fonts count="6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.9"/>
      <color indexed="62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9.9"/>
      <color rgb="FF191970"/>
      <name val="Calibri"/>
      <family val="3"/>
    </font>
    <font>
      <sz val="9"/>
      <color theme="1"/>
      <name val="Calibri"/>
      <family val="3"/>
    </font>
    <font>
      <b/>
      <u val="single"/>
      <sz val="11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b/>
      <sz val="11"/>
      <color theme="1"/>
      <name val="Calibri"/>
      <family val="3"/>
    </font>
    <font>
      <b/>
      <u val="single"/>
      <sz val="10"/>
      <color theme="1"/>
      <name val="Calibri"/>
      <family val="3"/>
    </font>
    <font>
      <sz val="10"/>
      <name val="Calibri"/>
      <family val="3"/>
    </font>
    <font>
      <sz val="10"/>
      <color rgb="FFFF0000"/>
      <name val="Calibri"/>
      <family val="3"/>
    </font>
    <font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8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177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38" fontId="48" fillId="0" borderId="0" xfId="48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Fill="1" applyAlignment="1">
      <alignment vertical="center"/>
    </xf>
    <xf numFmtId="38" fontId="48" fillId="0" borderId="0" xfId="48" applyFont="1" applyAlignment="1">
      <alignment vertical="center"/>
    </xf>
    <xf numFmtId="0" fontId="46" fillId="0" borderId="0" xfId="61">
      <alignment vertical="center"/>
      <protection/>
    </xf>
    <xf numFmtId="0" fontId="49" fillId="0" borderId="0" xfId="61" applyFont="1" applyAlignment="1">
      <alignment vertical="center"/>
      <protection/>
    </xf>
    <xf numFmtId="0" fontId="48" fillId="33" borderId="10" xfId="0" applyFont="1" applyFill="1" applyBorder="1" applyAlignment="1">
      <alignment horizontal="center" vertical="center"/>
    </xf>
    <xf numFmtId="38" fontId="48" fillId="33" borderId="10" xfId="48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177" fontId="50" fillId="0" borderId="10" xfId="60" applyNumberFormat="1" applyFont="1" applyFill="1" applyBorder="1">
      <alignment vertical="center"/>
      <protection/>
    </xf>
    <xf numFmtId="177" fontId="48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50" fillId="0" borderId="10" xfId="60" applyFont="1" applyFill="1" applyBorder="1">
      <alignment vertical="center"/>
      <protection/>
    </xf>
    <xf numFmtId="0" fontId="48" fillId="0" borderId="10" xfId="0" applyFont="1" applyFill="1" applyBorder="1" applyAlignment="1">
      <alignment horizontal="center" vertical="center"/>
    </xf>
    <xf numFmtId="38" fontId="48" fillId="0" borderId="10" xfId="48" applyFont="1" applyFill="1" applyBorder="1" applyAlignment="1">
      <alignment vertical="center"/>
    </xf>
    <xf numFmtId="0" fontId="50" fillId="0" borderId="10" xfId="60" applyFont="1" applyBorder="1">
      <alignment vertical="center"/>
      <protection/>
    </xf>
    <xf numFmtId="38" fontId="48" fillId="0" borderId="10" xfId="48" applyFont="1" applyBorder="1" applyAlignment="1">
      <alignment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38" fontId="48" fillId="34" borderId="10" xfId="48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/>
    </xf>
    <xf numFmtId="38" fontId="48" fillId="35" borderId="10" xfId="48" applyFont="1" applyFill="1" applyBorder="1" applyAlignment="1">
      <alignment vertical="center"/>
    </xf>
    <xf numFmtId="184" fontId="48" fillId="0" borderId="0" xfId="0" applyNumberFormat="1" applyFont="1" applyAlignment="1">
      <alignment horizontal="center" vertical="center"/>
    </xf>
    <xf numFmtId="184" fontId="48" fillId="0" borderId="11" xfId="0" applyNumberFormat="1" applyFont="1" applyBorder="1" applyAlignment="1">
      <alignment vertical="center"/>
    </xf>
    <xf numFmtId="184" fontId="50" fillId="0" borderId="10" xfId="60" applyNumberFormat="1" applyFont="1" applyFill="1" applyBorder="1" applyAlignment="1">
      <alignment horizontal="center" vertical="center"/>
      <protection/>
    </xf>
    <xf numFmtId="184" fontId="48" fillId="0" borderId="10" xfId="0" applyNumberFormat="1" applyFont="1" applyBorder="1" applyAlignment="1">
      <alignment horizontal="center" vertical="center"/>
    </xf>
    <xf numFmtId="38" fontId="48" fillId="0" borderId="0" xfId="57" applyNumberFormat="1" applyFont="1" applyAlignment="1">
      <alignment vertical="center"/>
    </xf>
    <xf numFmtId="38" fontId="48" fillId="0" borderId="0" xfId="57" applyNumberFormat="1" applyFont="1" applyBorder="1" applyAlignment="1">
      <alignment horizontal="center" vertical="center"/>
    </xf>
    <xf numFmtId="38" fontId="50" fillId="0" borderId="10" xfId="57" applyNumberFormat="1" applyFont="1" applyFill="1" applyBorder="1" applyAlignment="1">
      <alignment vertical="center"/>
    </xf>
    <xf numFmtId="38" fontId="48" fillId="0" borderId="10" xfId="57" applyNumberFormat="1" applyFont="1" applyFill="1" applyBorder="1" applyAlignment="1">
      <alignment vertical="center" wrapText="1"/>
    </xf>
    <xf numFmtId="38" fontId="50" fillId="0" borderId="10" xfId="57" applyNumberFormat="1" applyFont="1" applyBorder="1" applyAlignment="1">
      <alignment vertical="center"/>
    </xf>
    <xf numFmtId="38" fontId="48" fillId="0" borderId="10" xfId="57" applyNumberFormat="1" applyFont="1" applyBorder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38" fontId="51" fillId="0" borderId="0" xfId="48" applyFont="1" applyAlignment="1">
      <alignment vertical="center"/>
    </xf>
    <xf numFmtId="38" fontId="46" fillId="0" borderId="0" xfId="48" applyFont="1" applyAlignment="1">
      <alignment vertical="center"/>
    </xf>
    <xf numFmtId="38" fontId="46" fillId="0" borderId="0" xfId="48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38" fontId="52" fillId="0" borderId="12" xfId="48" applyFont="1" applyBorder="1" applyAlignment="1">
      <alignment horizontal="center" vertical="center"/>
    </xf>
    <xf numFmtId="0" fontId="52" fillId="0" borderId="12" xfId="0" applyFont="1" applyBorder="1" applyAlignment="1">
      <alignment vertical="center"/>
    </xf>
    <xf numFmtId="0" fontId="52" fillId="0" borderId="12" xfId="0" applyFont="1" applyBorder="1" applyAlignment="1">
      <alignment horizontal="left" vertical="center"/>
    </xf>
    <xf numFmtId="3" fontId="52" fillId="0" borderId="13" xfId="0" applyNumberFormat="1" applyFont="1" applyBorder="1" applyAlignment="1">
      <alignment vertical="center"/>
    </xf>
    <xf numFmtId="38" fontId="52" fillId="0" borderId="13" xfId="48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3" fontId="52" fillId="0" borderId="14" xfId="0" applyNumberFormat="1" applyFont="1" applyBorder="1" applyAlignment="1">
      <alignment vertical="center"/>
    </xf>
    <xf numFmtId="38" fontId="52" fillId="0" borderId="14" xfId="48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38" fontId="52" fillId="0" borderId="12" xfId="48" applyFont="1" applyBorder="1" applyAlignment="1">
      <alignment vertical="center"/>
    </xf>
    <xf numFmtId="3" fontId="52" fillId="0" borderId="12" xfId="0" applyNumberFormat="1" applyFont="1" applyBorder="1" applyAlignment="1">
      <alignment vertical="center"/>
    </xf>
    <xf numFmtId="38" fontId="52" fillId="0" borderId="12" xfId="48" applyFont="1" applyBorder="1" applyAlignment="1">
      <alignment horizontal="left" vertical="center"/>
    </xf>
    <xf numFmtId="38" fontId="52" fillId="0" borderId="12" xfId="48" applyFont="1" applyBorder="1" applyAlignment="1">
      <alignment vertical="center"/>
    </xf>
    <xf numFmtId="38" fontId="52" fillId="0" borderId="0" xfId="48" applyFont="1" applyBorder="1" applyAlignment="1">
      <alignment vertical="center"/>
    </xf>
    <xf numFmtId="38" fontId="52" fillId="0" borderId="12" xfId="0" applyNumberFormat="1" applyFont="1" applyBorder="1" applyAlignment="1">
      <alignment vertical="center"/>
    </xf>
    <xf numFmtId="38" fontId="52" fillId="0" borderId="13" xfId="48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38" fontId="52" fillId="0" borderId="14" xfId="48" applyFont="1" applyBorder="1" applyAlignment="1">
      <alignment vertical="center"/>
    </xf>
    <xf numFmtId="3" fontId="52" fillId="0" borderId="15" xfId="0" applyNumberFormat="1" applyFont="1" applyBorder="1" applyAlignment="1">
      <alignment vertical="center"/>
    </xf>
    <xf numFmtId="38" fontId="52" fillId="0" borderId="15" xfId="48" applyFont="1" applyBorder="1" applyAlignment="1">
      <alignment vertical="center"/>
    </xf>
    <xf numFmtId="38" fontId="53" fillId="0" borderId="12" xfId="48" applyFont="1" applyBorder="1" applyAlignment="1">
      <alignment vertical="center"/>
    </xf>
    <xf numFmtId="38" fontId="52" fillId="0" borderId="0" xfId="48" applyFont="1" applyAlignment="1">
      <alignment vertical="center"/>
    </xf>
    <xf numFmtId="38" fontId="52" fillId="0" borderId="0" xfId="48" applyFont="1" applyAlignment="1">
      <alignment vertical="center"/>
    </xf>
    <xf numFmtId="38" fontId="52" fillId="0" borderId="12" xfId="48" applyFont="1" applyFill="1" applyBorder="1" applyAlignment="1">
      <alignment vertical="center"/>
    </xf>
    <xf numFmtId="38" fontId="52" fillId="34" borderId="13" xfId="48" applyFont="1" applyFill="1" applyBorder="1" applyAlignment="1">
      <alignment vertical="center"/>
    </xf>
    <xf numFmtId="0" fontId="52" fillId="34" borderId="13" xfId="0" applyFont="1" applyFill="1" applyBorder="1" applyAlignment="1">
      <alignment vertical="center"/>
    </xf>
    <xf numFmtId="38" fontId="52" fillId="34" borderId="14" xfId="48" applyFont="1" applyFill="1" applyBorder="1" applyAlignment="1">
      <alignment vertical="center"/>
    </xf>
    <xf numFmtId="0" fontId="52" fillId="34" borderId="14" xfId="0" applyFont="1" applyFill="1" applyBorder="1" applyAlignment="1">
      <alignment vertical="center"/>
    </xf>
    <xf numFmtId="38" fontId="52" fillId="34" borderId="12" xfId="48" applyFont="1" applyFill="1" applyBorder="1" applyAlignment="1">
      <alignment vertical="center"/>
    </xf>
    <xf numFmtId="0" fontId="52" fillId="34" borderId="12" xfId="0" applyFont="1" applyFill="1" applyBorder="1" applyAlignment="1">
      <alignment vertical="center"/>
    </xf>
    <xf numFmtId="38" fontId="52" fillId="34" borderId="12" xfId="0" applyNumberFormat="1" applyFont="1" applyFill="1" applyBorder="1" applyAlignment="1">
      <alignment vertical="center"/>
    </xf>
    <xf numFmtId="0" fontId="52" fillId="34" borderId="12" xfId="0" applyFont="1" applyFill="1" applyBorder="1" applyAlignment="1">
      <alignment vertical="center"/>
    </xf>
    <xf numFmtId="38" fontId="52" fillId="34" borderId="13" xfId="48" applyFont="1" applyFill="1" applyBorder="1" applyAlignment="1">
      <alignment vertical="center"/>
    </xf>
    <xf numFmtId="0" fontId="52" fillId="34" borderId="13" xfId="0" applyFont="1" applyFill="1" applyBorder="1" applyAlignment="1">
      <alignment vertical="center"/>
    </xf>
    <xf numFmtId="38" fontId="52" fillId="34" borderId="14" xfId="48" applyFont="1" applyFill="1" applyBorder="1" applyAlignment="1">
      <alignment vertical="center"/>
    </xf>
    <xf numFmtId="0" fontId="52" fillId="34" borderId="14" xfId="0" applyFont="1" applyFill="1" applyBorder="1" applyAlignment="1">
      <alignment vertical="center"/>
    </xf>
    <xf numFmtId="38" fontId="52" fillId="34" borderId="12" xfId="48" applyFont="1" applyFill="1" applyBorder="1" applyAlignment="1">
      <alignment vertical="center"/>
    </xf>
    <xf numFmtId="38" fontId="52" fillId="34" borderId="15" xfId="48" applyFont="1" applyFill="1" applyBorder="1" applyAlignment="1">
      <alignment vertical="center"/>
    </xf>
    <xf numFmtId="0" fontId="52" fillId="34" borderId="15" xfId="0" applyFont="1" applyFill="1" applyBorder="1" applyAlignment="1">
      <alignment vertical="center"/>
    </xf>
    <xf numFmtId="49" fontId="52" fillId="34" borderId="12" xfId="48" applyNumberFormat="1" applyFont="1" applyFill="1" applyBorder="1" applyAlignment="1">
      <alignment horizontal="left" vertical="center"/>
    </xf>
    <xf numFmtId="38" fontId="46" fillId="0" borderId="12" xfId="48" applyFont="1" applyBorder="1" applyAlignment="1">
      <alignment horizontal="center" vertical="center"/>
    </xf>
    <xf numFmtId="38" fontId="54" fillId="0" borderId="12" xfId="48" applyFont="1" applyBorder="1" applyAlignment="1">
      <alignment horizontal="center" vertical="center" wrapText="1"/>
    </xf>
    <xf numFmtId="38" fontId="46" fillId="0" borderId="0" xfId="48" applyFont="1" applyAlignment="1">
      <alignment horizontal="center" vertical="center"/>
    </xf>
    <xf numFmtId="38" fontId="46" fillId="0" borderId="12" xfId="48" applyFont="1" applyBorder="1" applyAlignment="1">
      <alignment vertical="center"/>
    </xf>
    <xf numFmtId="38" fontId="46" fillId="0" borderId="16" xfId="48" applyFont="1" applyBorder="1" applyAlignment="1">
      <alignment vertical="center"/>
    </xf>
    <xf numFmtId="38" fontId="46" fillId="0" borderId="17" xfId="48" applyFont="1" applyBorder="1" applyAlignment="1">
      <alignment vertical="center"/>
    </xf>
    <xf numFmtId="38" fontId="46" fillId="0" borderId="15" xfId="48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38" fontId="46" fillId="0" borderId="0" xfId="48" applyFont="1" applyBorder="1" applyAlignment="1">
      <alignment vertical="center"/>
    </xf>
    <xf numFmtId="38" fontId="52" fillId="0" borderId="0" xfId="0" applyNumberFormat="1" applyFont="1" applyBorder="1" applyAlignment="1">
      <alignment vertical="center"/>
    </xf>
    <xf numFmtId="38" fontId="46" fillId="0" borderId="0" xfId="48" applyFont="1" applyBorder="1" applyAlignment="1">
      <alignment vertical="center"/>
    </xf>
    <xf numFmtId="38" fontId="52" fillId="0" borderId="0" xfId="48" applyFont="1" applyBorder="1" applyAlignment="1">
      <alignment vertical="center"/>
    </xf>
    <xf numFmtId="49" fontId="52" fillId="0" borderId="0" xfId="48" applyNumberFormat="1" applyFont="1" applyBorder="1" applyAlignment="1">
      <alignment horizontal="right" vertical="center"/>
    </xf>
    <xf numFmtId="38" fontId="55" fillId="0" borderId="0" xfId="48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2" fillId="0" borderId="15" xfId="0" applyFont="1" applyBorder="1" applyAlignment="1">
      <alignment horizontal="center" vertical="center"/>
    </xf>
    <xf numFmtId="0" fontId="57" fillId="0" borderId="12" xfId="0" applyFont="1" applyBorder="1" applyAlignment="1">
      <alignment vertical="center"/>
    </xf>
    <xf numFmtId="0" fontId="52" fillId="0" borderId="14" xfId="0" applyFont="1" applyBorder="1" applyAlignment="1">
      <alignment horizontal="center" vertical="center"/>
    </xf>
    <xf numFmtId="0" fontId="58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38" fontId="52" fillId="0" borderId="12" xfId="0" applyNumberFormat="1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38" fontId="52" fillId="0" borderId="14" xfId="0" applyNumberFormat="1" applyFont="1" applyBorder="1" applyAlignment="1">
      <alignment vertical="center"/>
    </xf>
    <xf numFmtId="38" fontId="52" fillId="0" borderId="13" xfId="0" applyNumberFormat="1" applyFont="1" applyBorder="1" applyAlignment="1">
      <alignment vertical="center"/>
    </xf>
    <xf numFmtId="38" fontId="52" fillId="0" borderId="0" xfId="0" applyNumberFormat="1" applyFont="1" applyAlignment="1">
      <alignment vertical="center"/>
    </xf>
    <xf numFmtId="0" fontId="52" fillId="0" borderId="18" xfId="0" applyFont="1" applyBorder="1" applyAlignment="1">
      <alignment vertical="center"/>
    </xf>
    <xf numFmtId="38" fontId="52" fillId="0" borderId="18" xfId="48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38" fontId="52" fillId="0" borderId="0" xfId="48" applyFont="1" applyBorder="1" applyAlignment="1">
      <alignment horizontal="center" vertical="center"/>
    </xf>
    <xf numFmtId="38" fontId="52" fillId="0" borderId="0" xfId="48" applyFont="1" applyBorder="1" applyAlignment="1">
      <alignment horizontal="right" vertical="center"/>
    </xf>
    <xf numFmtId="38" fontId="52" fillId="0" borderId="0" xfId="48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38" fontId="52" fillId="0" borderId="0" xfId="0" applyNumberFormat="1" applyFont="1" applyBorder="1" applyAlignment="1">
      <alignment vertical="center"/>
    </xf>
    <xf numFmtId="38" fontId="52" fillId="0" borderId="14" xfId="0" applyNumberFormat="1" applyFont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3" fontId="52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52" fillId="0" borderId="15" xfId="0" applyNumberFormat="1" applyFont="1" applyBorder="1" applyAlignment="1">
      <alignment vertical="center"/>
    </xf>
    <xf numFmtId="0" fontId="52" fillId="34" borderId="15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38" fontId="52" fillId="15" borderId="14" xfId="48" applyFont="1" applyFill="1" applyBorder="1" applyAlignment="1">
      <alignment vertical="center"/>
    </xf>
    <xf numFmtId="38" fontId="52" fillId="15" borderId="0" xfId="48" applyFont="1" applyFill="1" applyAlignment="1">
      <alignment vertical="center"/>
    </xf>
    <xf numFmtId="38" fontId="52" fillId="15" borderId="12" xfId="48" applyFont="1" applyFill="1" applyBorder="1" applyAlignment="1">
      <alignment vertical="center"/>
    </xf>
    <xf numFmtId="38" fontId="48" fillId="35" borderId="10" xfId="0" applyNumberFormat="1" applyFont="1" applyFill="1" applyBorder="1" applyAlignment="1">
      <alignment horizontal="center" vertical="center"/>
    </xf>
    <xf numFmtId="38" fontId="48" fillId="34" borderId="10" xfId="0" applyNumberFormat="1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vertical="center"/>
    </xf>
    <xf numFmtId="38" fontId="48" fillId="35" borderId="10" xfId="0" applyNumberFormat="1" applyFont="1" applyFill="1" applyBorder="1" applyAlignment="1">
      <alignment horizontal="right" vertical="center"/>
    </xf>
    <xf numFmtId="38" fontId="52" fillId="0" borderId="15" xfId="48" applyFont="1" applyBorder="1" applyAlignment="1">
      <alignment vertical="center"/>
    </xf>
    <xf numFmtId="38" fontId="52" fillId="0" borderId="18" xfId="48" applyFont="1" applyBorder="1" applyAlignment="1">
      <alignment vertical="center"/>
    </xf>
    <xf numFmtId="38" fontId="52" fillId="34" borderId="18" xfId="48" applyFont="1" applyFill="1" applyBorder="1" applyAlignment="1">
      <alignment vertical="center"/>
    </xf>
    <xf numFmtId="38" fontId="48" fillId="0" borderId="10" xfId="0" applyNumberFormat="1" applyFont="1" applyBorder="1" applyAlignment="1">
      <alignment vertical="center"/>
    </xf>
    <xf numFmtId="177" fontId="48" fillId="0" borderId="19" xfId="0" applyNumberFormat="1" applyFont="1" applyBorder="1" applyAlignment="1">
      <alignment vertical="center"/>
    </xf>
    <xf numFmtId="38" fontId="48" fillId="0" borderId="20" xfId="57" applyNumberFormat="1" applyFont="1" applyBorder="1" applyAlignment="1">
      <alignment vertical="center"/>
    </xf>
    <xf numFmtId="38" fontId="48" fillId="0" borderId="21" xfId="0" applyNumberFormat="1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38" fontId="52" fillId="0" borderId="10" xfId="48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184" fontId="50" fillId="0" borderId="22" xfId="60" applyNumberFormat="1" applyFont="1" applyFill="1" applyBorder="1" applyAlignment="1">
      <alignment horizontal="center" vertical="center"/>
      <protection/>
    </xf>
    <xf numFmtId="177" fontId="50" fillId="0" borderId="22" xfId="60" applyNumberFormat="1" applyFont="1" applyFill="1" applyBorder="1">
      <alignment vertical="center"/>
      <protection/>
    </xf>
    <xf numFmtId="177" fontId="48" fillId="0" borderId="22" xfId="0" applyNumberFormat="1" applyFont="1" applyBorder="1" applyAlignment="1">
      <alignment vertical="center"/>
    </xf>
    <xf numFmtId="38" fontId="50" fillId="0" borderId="22" xfId="57" applyNumberFormat="1" applyFont="1" applyFill="1" applyBorder="1" applyAlignment="1">
      <alignment vertical="center"/>
    </xf>
    <xf numFmtId="0" fontId="50" fillId="0" borderId="22" xfId="60" applyFont="1" applyFill="1" applyBorder="1">
      <alignment vertical="center"/>
      <protection/>
    </xf>
    <xf numFmtId="0" fontId="48" fillId="0" borderId="22" xfId="0" applyFont="1" applyFill="1" applyBorder="1" applyAlignment="1">
      <alignment horizontal="center" vertical="center"/>
    </xf>
    <xf numFmtId="38" fontId="48" fillId="0" borderId="22" xfId="48" applyFont="1" applyFill="1" applyBorder="1" applyAlignment="1">
      <alignment vertical="center"/>
    </xf>
    <xf numFmtId="184" fontId="48" fillId="33" borderId="23" xfId="0" applyNumberFormat="1" applyFont="1" applyFill="1" applyBorder="1" applyAlignment="1">
      <alignment horizontal="center" vertical="center"/>
    </xf>
    <xf numFmtId="177" fontId="48" fillId="33" borderId="23" xfId="0" applyNumberFormat="1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vertical="center"/>
    </xf>
    <xf numFmtId="38" fontId="48" fillId="33" borderId="23" xfId="57" applyNumberFormat="1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38" fontId="48" fillId="33" borderId="23" xfId="48" applyFont="1" applyFill="1" applyBorder="1" applyAlignment="1">
      <alignment vertical="center"/>
    </xf>
    <xf numFmtId="0" fontId="48" fillId="0" borderId="24" xfId="0" applyFont="1" applyBorder="1" applyAlignment="1">
      <alignment vertical="center"/>
    </xf>
    <xf numFmtId="184" fontId="48" fillId="0" borderId="22" xfId="0" applyNumberFormat="1" applyFont="1" applyBorder="1" applyAlignment="1">
      <alignment horizontal="center" vertical="center"/>
    </xf>
    <xf numFmtId="38" fontId="48" fillId="0" borderId="22" xfId="57" applyNumberFormat="1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22" xfId="0" applyFont="1" applyBorder="1" applyAlignment="1">
      <alignment horizontal="center" vertical="center"/>
    </xf>
    <xf numFmtId="184" fontId="48" fillId="0" borderId="23" xfId="0" applyNumberFormat="1" applyFont="1" applyBorder="1" applyAlignment="1">
      <alignment horizontal="center" vertical="center"/>
    </xf>
    <xf numFmtId="177" fontId="48" fillId="0" borderId="23" xfId="0" applyNumberFormat="1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38" fontId="48" fillId="0" borderId="23" xfId="57" applyNumberFormat="1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3" xfId="0" applyFont="1" applyBorder="1" applyAlignment="1">
      <alignment horizontal="center" vertical="center"/>
    </xf>
    <xf numFmtId="38" fontId="48" fillId="0" borderId="23" xfId="48" applyFont="1" applyFill="1" applyBorder="1" applyAlignment="1">
      <alignment vertical="center"/>
    </xf>
    <xf numFmtId="0" fontId="48" fillId="34" borderId="20" xfId="0" applyFont="1" applyFill="1" applyBorder="1" applyAlignment="1">
      <alignment horizontal="center" vertical="center" wrapText="1"/>
    </xf>
    <xf numFmtId="38" fontId="48" fillId="35" borderId="20" xfId="48" applyFont="1" applyFill="1" applyBorder="1" applyAlignment="1">
      <alignment vertical="center"/>
    </xf>
    <xf numFmtId="38" fontId="48" fillId="0" borderId="20" xfId="48" applyFont="1" applyBorder="1" applyAlignment="1">
      <alignment vertical="center"/>
    </xf>
    <xf numFmtId="38" fontId="48" fillId="33" borderId="25" xfId="48" applyFont="1" applyFill="1" applyBorder="1" applyAlignment="1">
      <alignment vertical="center"/>
    </xf>
    <xf numFmtId="38" fontId="48" fillId="0" borderId="26" xfId="48" applyFont="1" applyFill="1" applyBorder="1" applyAlignment="1">
      <alignment vertical="center"/>
    </xf>
    <xf numFmtId="38" fontId="48" fillId="0" borderId="20" xfId="48" applyFont="1" applyFill="1" applyBorder="1" applyAlignment="1">
      <alignment vertical="center"/>
    </xf>
    <xf numFmtId="38" fontId="48" fillId="0" borderId="25" xfId="48" applyFont="1" applyFill="1" applyBorder="1" applyAlignment="1">
      <alignment vertical="center"/>
    </xf>
    <xf numFmtId="0" fontId="48" fillId="34" borderId="27" xfId="0" applyFont="1" applyFill="1" applyBorder="1" applyAlignment="1">
      <alignment horizontal="center" vertical="center" wrapText="1"/>
    </xf>
    <xf numFmtId="38" fontId="48" fillId="35" borderId="27" xfId="0" applyNumberFormat="1" applyFont="1" applyFill="1" applyBorder="1" applyAlignment="1">
      <alignment horizontal="right" vertical="center"/>
    </xf>
    <xf numFmtId="38" fontId="48" fillId="0" borderId="27" xfId="48" applyFont="1" applyBorder="1" applyAlignment="1">
      <alignment vertical="center"/>
    </xf>
    <xf numFmtId="0" fontId="48" fillId="33" borderId="28" xfId="0" applyFont="1" applyFill="1" applyBorder="1" applyAlignment="1">
      <alignment horizontal="center" vertical="center"/>
    </xf>
    <xf numFmtId="38" fontId="48" fillId="0" borderId="29" xfId="48" applyFont="1" applyFill="1" applyBorder="1" applyAlignment="1">
      <alignment vertical="center"/>
    </xf>
    <xf numFmtId="38" fontId="48" fillId="0" borderId="27" xfId="48" applyFont="1" applyFill="1" applyBorder="1" applyAlignment="1">
      <alignment vertical="center"/>
    </xf>
    <xf numFmtId="38" fontId="48" fillId="0" borderId="28" xfId="48" applyFont="1" applyFill="1" applyBorder="1" applyAlignment="1">
      <alignment vertical="center"/>
    </xf>
    <xf numFmtId="0" fontId="48" fillId="0" borderId="29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38" fontId="48" fillId="35" borderId="27" xfId="48" applyFont="1" applyFill="1" applyBorder="1" applyAlignment="1">
      <alignment vertical="center"/>
    </xf>
    <xf numFmtId="38" fontId="48" fillId="33" borderId="28" xfId="48" applyFont="1" applyFill="1" applyBorder="1" applyAlignment="1">
      <alignment vertical="center"/>
    </xf>
    <xf numFmtId="38" fontId="48" fillId="35" borderId="30" xfId="0" applyNumberFormat="1" applyFont="1" applyFill="1" applyBorder="1" applyAlignment="1">
      <alignment vertical="center"/>
    </xf>
    <xf numFmtId="38" fontId="48" fillId="0" borderId="30" xfId="0" applyNumberFormat="1" applyFont="1" applyBorder="1" applyAlignment="1">
      <alignment vertical="center"/>
    </xf>
    <xf numFmtId="38" fontId="48" fillId="0" borderId="31" xfId="0" applyNumberFormat="1" applyFont="1" applyBorder="1" applyAlignment="1">
      <alignment vertical="center"/>
    </xf>
    <xf numFmtId="38" fontId="48" fillId="0" borderId="32" xfId="0" applyNumberFormat="1" applyFont="1" applyBorder="1" applyAlignment="1">
      <alignment vertical="center"/>
    </xf>
    <xf numFmtId="185" fontId="48" fillId="0" borderId="23" xfId="0" applyNumberFormat="1" applyFont="1" applyBorder="1" applyAlignment="1">
      <alignment horizontal="right" vertical="center"/>
    </xf>
    <xf numFmtId="38" fontId="48" fillId="33" borderId="27" xfId="48" applyFont="1" applyFill="1" applyBorder="1" applyAlignment="1">
      <alignment vertical="center"/>
    </xf>
    <xf numFmtId="38" fontId="48" fillId="33" borderId="20" xfId="48" applyFont="1" applyFill="1" applyBorder="1" applyAlignment="1">
      <alignment vertical="center"/>
    </xf>
    <xf numFmtId="38" fontId="48" fillId="33" borderId="30" xfId="0" applyNumberFormat="1" applyFont="1" applyFill="1" applyBorder="1" applyAlignment="1">
      <alignment vertical="center"/>
    </xf>
    <xf numFmtId="38" fontId="48" fillId="0" borderId="30" xfId="0" applyNumberFormat="1" applyFont="1" applyFill="1" applyBorder="1" applyAlignment="1">
      <alignment vertical="center"/>
    </xf>
    <xf numFmtId="0" fontId="48" fillId="34" borderId="30" xfId="0" applyFont="1" applyFill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38" fontId="51" fillId="0" borderId="0" xfId="48" applyFont="1" applyFill="1" applyAlignment="1">
      <alignment vertical="center"/>
    </xf>
    <xf numFmtId="38" fontId="46" fillId="0" borderId="0" xfId="48" applyFont="1" applyFill="1" applyAlignment="1">
      <alignment vertical="center"/>
    </xf>
    <xf numFmtId="38" fontId="46" fillId="0" borderId="0" xfId="48" applyFont="1" applyFill="1" applyAlignment="1">
      <alignment vertical="center"/>
    </xf>
    <xf numFmtId="38" fontId="52" fillId="0" borderId="0" xfId="48" applyFont="1" applyFill="1" applyAlignment="1">
      <alignment vertical="center"/>
    </xf>
    <xf numFmtId="38" fontId="52" fillId="0" borderId="33" xfId="48" applyFont="1" applyBorder="1" applyAlignment="1">
      <alignment vertical="center"/>
    </xf>
    <xf numFmtId="38" fontId="52" fillId="0" borderId="11" xfId="48" applyFont="1" applyBorder="1" applyAlignment="1">
      <alignment vertical="center"/>
    </xf>
    <xf numFmtId="38" fontId="52" fillId="0" borderId="34" xfId="48" applyFont="1" applyBorder="1" applyAlignment="1">
      <alignment vertical="center"/>
    </xf>
    <xf numFmtId="38" fontId="52" fillId="0" borderId="35" xfId="48" applyFont="1" applyBorder="1" applyAlignment="1">
      <alignment vertical="center"/>
    </xf>
    <xf numFmtId="0" fontId="48" fillId="0" borderId="22" xfId="0" applyFont="1" applyFill="1" applyBorder="1" applyAlignment="1">
      <alignment vertical="center"/>
    </xf>
    <xf numFmtId="38" fontId="48" fillId="0" borderId="22" xfId="57" applyNumberFormat="1" applyFont="1" applyFill="1" applyBorder="1" applyAlignment="1">
      <alignment vertical="center" wrapText="1"/>
    </xf>
    <xf numFmtId="0" fontId="50" fillId="0" borderId="22" xfId="60" applyFont="1" applyBorder="1">
      <alignment vertical="center"/>
      <protection/>
    </xf>
    <xf numFmtId="184" fontId="50" fillId="0" borderId="23" xfId="60" applyNumberFormat="1" applyFont="1" applyFill="1" applyBorder="1" applyAlignment="1">
      <alignment horizontal="center" vertical="center"/>
      <protection/>
    </xf>
    <xf numFmtId="177" fontId="50" fillId="0" borderId="23" xfId="60" applyNumberFormat="1" applyFont="1" applyFill="1" applyBorder="1">
      <alignment vertical="center"/>
      <protection/>
    </xf>
    <xf numFmtId="0" fontId="48" fillId="0" borderId="23" xfId="0" applyFont="1" applyFill="1" applyBorder="1" applyAlignment="1">
      <alignment vertical="center"/>
    </xf>
    <xf numFmtId="38" fontId="48" fillId="0" borderId="23" xfId="57" applyNumberFormat="1" applyFont="1" applyFill="1" applyBorder="1" applyAlignment="1">
      <alignment vertical="center" wrapText="1"/>
    </xf>
    <xf numFmtId="0" fontId="50" fillId="0" borderId="23" xfId="60" applyFont="1" applyBorder="1">
      <alignment vertical="center"/>
      <protection/>
    </xf>
    <xf numFmtId="0" fontId="48" fillId="0" borderId="23" xfId="0" applyFont="1" applyFill="1" applyBorder="1" applyAlignment="1">
      <alignment horizontal="center" vertical="center"/>
    </xf>
    <xf numFmtId="20" fontId="61" fillId="0" borderId="0" xfId="0" applyNumberFormat="1" applyFont="1" applyBorder="1" applyAlignment="1">
      <alignment horizontal="left" vertical="center" wrapText="1"/>
    </xf>
    <xf numFmtId="20" fontId="61" fillId="0" borderId="36" xfId="0" applyNumberFormat="1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/>
    </xf>
    <xf numFmtId="0" fontId="61" fillId="0" borderId="36" xfId="0" applyFont="1" applyBorder="1" applyAlignment="1">
      <alignment horizontal="left" vertical="center"/>
    </xf>
    <xf numFmtId="0" fontId="52" fillId="34" borderId="12" xfId="0" applyFont="1" applyFill="1" applyBorder="1" applyAlignment="1">
      <alignment horizontal="center" vertical="center"/>
    </xf>
    <xf numFmtId="38" fontId="52" fillId="34" borderId="17" xfId="48" applyFont="1" applyFill="1" applyBorder="1" applyAlignment="1">
      <alignment horizontal="center" vertical="center"/>
    </xf>
    <xf numFmtId="38" fontId="52" fillId="34" borderId="16" xfId="48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38" fontId="52" fillId="0" borderId="0" xfId="48" applyFont="1" applyBorder="1" applyAlignment="1">
      <alignment horizontal="left" vertical="center"/>
    </xf>
    <xf numFmtId="0" fontId="52" fillId="0" borderId="17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0"/>
  <sheetViews>
    <sheetView zoomScalePageLayoutView="0" workbookViewId="0" topLeftCell="A1">
      <pane xSplit="7" ySplit="7" topLeftCell="N47" activePane="bottomRight" state="frozen"/>
      <selection pane="topLeft" activeCell="A1" sqref="A1"/>
      <selection pane="topRight" activeCell="H1" sqref="H1"/>
      <selection pane="bottomLeft" activeCell="A8" sqref="A8"/>
      <selection pane="bottomRight" activeCell="V73" sqref="V73"/>
    </sheetView>
  </sheetViews>
  <sheetFormatPr defaultColWidth="9.00390625" defaultRowHeight="13.5" outlineLevelRow="1" outlineLevelCol="1"/>
  <cols>
    <col min="1" max="1" width="5.00390625" style="26" customWidth="1"/>
    <col min="2" max="2" width="4.625" style="1" customWidth="1"/>
    <col min="3" max="3" width="5.125" style="1" hidden="1" customWidth="1" outlineLevel="1"/>
    <col min="4" max="4" width="10.00390625" style="130" customWidth="1" collapsed="1"/>
    <col min="5" max="5" width="7.375" style="30" customWidth="1"/>
    <col min="6" max="6" width="52.50390625" style="2" customWidth="1" outlineLevel="1"/>
    <col min="7" max="7" width="6.875" style="3" customWidth="1"/>
    <col min="8" max="8" width="9.25390625" style="3" customWidth="1"/>
    <col min="9" max="9" width="9.75390625" style="3" customWidth="1"/>
    <col min="10" max="10" width="10.625" style="3" customWidth="1"/>
    <col min="11" max="12" width="8.75390625" style="3" customWidth="1"/>
    <col min="13" max="13" width="9.75390625" style="3" customWidth="1"/>
    <col min="14" max="14" width="7.50390625" style="2" customWidth="1"/>
    <col min="15" max="15" width="8.00390625" style="7" customWidth="1"/>
    <col min="16" max="16" width="8.875" style="2" customWidth="1"/>
    <col min="17" max="17" width="9.75390625" style="2" customWidth="1"/>
    <col min="18" max="18" width="9.25390625" style="2" customWidth="1"/>
    <col min="19" max="19" width="9.625" style="2" customWidth="1"/>
    <col min="20" max="20" width="9.00390625" style="2" customWidth="1"/>
    <col min="21" max="21" width="8.875" style="2" customWidth="1"/>
    <col min="22" max="22" width="7.375" style="2" customWidth="1"/>
    <col min="23" max="23" width="7.875" style="2" customWidth="1"/>
    <col min="24" max="24" width="8.875" style="2" customWidth="1"/>
    <col min="25" max="25" width="6.50390625" style="2" customWidth="1"/>
    <col min="26" max="26" width="9.75390625" style="2" customWidth="1"/>
    <col min="27" max="16384" width="9.00390625" style="2" customWidth="1"/>
  </cols>
  <sheetData>
    <row r="1" spans="1:19" ht="17.25">
      <c r="A1" s="204" t="s">
        <v>304</v>
      </c>
      <c r="B1" s="149"/>
      <c r="C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2" customHeight="1">
      <c r="A2" s="130"/>
      <c r="B2" s="30"/>
      <c r="C2" s="2"/>
      <c r="N2" s="126"/>
      <c r="O2" s="4"/>
      <c r="P2" s="126" t="s">
        <v>2</v>
      </c>
      <c r="Q2" s="126"/>
      <c r="R2" s="126"/>
      <c r="S2" s="126"/>
    </row>
    <row r="3" spans="2:26" ht="44.25" customHeight="1">
      <c r="B3" s="223" t="s">
        <v>295</v>
      </c>
      <c r="C3" s="223"/>
      <c r="D3" s="223"/>
      <c r="E3" s="223"/>
      <c r="F3" s="224"/>
      <c r="G3" s="21"/>
      <c r="H3" s="22" t="s">
        <v>261</v>
      </c>
      <c r="I3" s="137" t="s">
        <v>260</v>
      </c>
      <c r="J3" s="22" t="s">
        <v>259</v>
      </c>
      <c r="K3" s="22" t="s">
        <v>258</v>
      </c>
      <c r="L3" s="22" t="s">
        <v>257</v>
      </c>
      <c r="M3" s="182" t="s">
        <v>306</v>
      </c>
      <c r="N3" s="175" t="s">
        <v>33</v>
      </c>
      <c r="O3" s="23" t="s">
        <v>34</v>
      </c>
      <c r="P3" s="22" t="s">
        <v>35</v>
      </c>
      <c r="Q3" s="22" t="s">
        <v>310</v>
      </c>
      <c r="R3" s="22" t="s">
        <v>309</v>
      </c>
      <c r="S3" s="22" t="s">
        <v>311</v>
      </c>
      <c r="T3" s="22" t="s">
        <v>308</v>
      </c>
      <c r="U3" s="22" t="s">
        <v>307</v>
      </c>
      <c r="V3" s="22" t="s">
        <v>36</v>
      </c>
      <c r="W3" s="22" t="s">
        <v>37</v>
      </c>
      <c r="X3" s="22" t="s">
        <v>38</v>
      </c>
      <c r="Y3" s="182" t="s">
        <v>32</v>
      </c>
      <c r="Z3" s="203" t="s">
        <v>41</v>
      </c>
    </row>
    <row r="4" spans="2:26" ht="15.75" customHeight="1">
      <c r="B4" s="225" t="s">
        <v>294</v>
      </c>
      <c r="C4" s="225"/>
      <c r="D4" s="225"/>
      <c r="E4" s="225"/>
      <c r="F4" s="226"/>
      <c r="G4" s="24" t="s">
        <v>7</v>
      </c>
      <c r="H4" s="136">
        <v>500000</v>
      </c>
      <c r="I4" s="139">
        <v>500000</v>
      </c>
      <c r="J4" s="139">
        <v>500000</v>
      </c>
      <c r="K4" s="139">
        <v>500000</v>
      </c>
      <c r="L4" s="139">
        <v>500000</v>
      </c>
      <c r="M4" s="183">
        <v>480000</v>
      </c>
      <c r="N4" s="176">
        <v>0</v>
      </c>
      <c r="O4" s="25">
        <v>0</v>
      </c>
      <c r="P4" s="25">
        <v>6133000</v>
      </c>
      <c r="Q4" s="25">
        <v>200000</v>
      </c>
      <c r="R4" s="25">
        <v>100000</v>
      </c>
      <c r="S4" s="25">
        <v>0</v>
      </c>
      <c r="T4" s="25">
        <v>618000</v>
      </c>
      <c r="U4" s="25">
        <v>3733000</v>
      </c>
      <c r="V4" s="25">
        <v>7000000</v>
      </c>
      <c r="W4" s="25">
        <v>0</v>
      </c>
      <c r="X4" s="25">
        <v>1050000</v>
      </c>
      <c r="Y4" s="192">
        <v>48000</v>
      </c>
      <c r="Z4" s="194">
        <f>SUM(H4:Y4)</f>
        <v>21862000</v>
      </c>
    </row>
    <row r="5" spans="1:26" ht="20.25" customHeight="1">
      <c r="A5" s="27"/>
      <c r="B5" s="5"/>
      <c r="C5" s="5"/>
      <c r="E5" s="31"/>
      <c r="F5" s="126"/>
      <c r="G5" s="21" t="s">
        <v>8</v>
      </c>
      <c r="H5" s="20">
        <f aca="true" t="shared" si="0" ref="H5:Y5">SUM(H8:H300)</f>
        <v>46200</v>
      </c>
      <c r="I5" s="20">
        <f t="shared" si="0"/>
        <v>433911</v>
      </c>
      <c r="J5" s="20">
        <f t="shared" si="0"/>
        <v>31275</v>
      </c>
      <c r="K5" s="20">
        <f t="shared" si="0"/>
        <v>46675</v>
      </c>
      <c r="L5" s="20">
        <f t="shared" si="0"/>
        <v>409550</v>
      </c>
      <c r="M5" s="184">
        <f t="shared" si="0"/>
        <v>29440</v>
      </c>
      <c r="N5" s="177">
        <f t="shared" si="0"/>
        <v>0</v>
      </c>
      <c r="O5" s="20">
        <f t="shared" si="0"/>
        <v>24100</v>
      </c>
      <c r="P5" s="20">
        <f t="shared" si="0"/>
        <v>2268834</v>
      </c>
      <c r="Q5" s="20">
        <f t="shared" si="0"/>
        <v>0</v>
      </c>
      <c r="R5" s="20">
        <f t="shared" si="0"/>
        <v>0</v>
      </c>
      <c r="S5" s="20">
        <f t="shared" si="0"/>
        <v>0</v>
      </c>
      <c r="T5" s="20">
        <f t="shared" si="0"/>
        <v>35320</v>
      </c>
      <c r="U5" s="20">
        <f t="shared" si="0"/>
        <v>0</v>
      </c>
      <c r="V5" s="20">
        <f t="shared" si="0"/>
        <v>0</v>
      </c>
      <c r="W5" s="20">
        <f t="shared" si="0"/>
        <v>29870</v>
      </c>
      <c r="X5" s="20">
        <f>SUM(X8:X300)</f>
        <v>879830</v>
      </c>
      <c r="Y5" s="184">
        <f t="shared" si="0"/>
        <v>20980</v>
      </c>
      <c r="Z5" s="202">
        <f>SUM(H5:Y5)</f>
        <v>4255985</v>
      </c>
    </row>
    <row r="6" spans="1:26" ht="22.5" customHeight="1">
      <c r="A6" s="157" t="s">
        <v>39</v>
      </c>
      <c r="B6" s="158" t="s">
        <v>40</v>
      </c>
      <c r="C6" s="158" t="s">
        <v>5</v>
      </c>
      <c r="D6" s="159" t="s">
        <v>4</v>
      </c>
      <c r="E6" s="160" t="s">
        <v>3</v>
      </c>
      <c r="F6" s="161" t="s">
        <v>6</v>
      </c>
      <c r="G6" s="10" t="s">
        <v>9</v>
      </c>
      <c r="H6" s="11">
        <f aca="true" t="shared" si="1" ref="H6:M6">H4-H5</f>
        <v>453800</v>
      </c>
      <c r="I6" s="11">
        <f t="shared" si="1"/>
        <v>66089</v>
      </c>
      <c r="J6" s="11">
        <f t="shared" si="1"/>
        <v>468725</v>
      </c>
      <c r="K6" s="11">
        <f t="shared" si="1"/>
        <v>453325</v>
      </c>
      <c r="L6" s="11">
        <f t="shared" si="1"/>
        <v>90450</v>
      </c>
      <c r="M6" s="199">
        <f t="shared" si="1"/>
        <v>450560</v>
      </c>
      <c r="N6" s="200">
        <f>N4-N5</f>
        <v>0</v>
      </c>
      <c r="O6" s="11">
        <f>O4-O5</f>
        <v>-24100</v>
      </c>
      <c r="P6" s="11">
        <f>P4-P5</f>
        <v>3864166</v>
      </c>
      <c r="Q6" s="11">
        <f>Q4-Q5</f>
        <v>200000</v>
      </c>
      <c r="R6" s="11">
        <f>R4-R5</f>
        <v>100000</v>
      </c>
      <c r="S6" s="11">
        <f aca="true" t="shared" si="2" ref="S6:Y6">S4-S5</f>
        <v>0</v>
      </c>
      <c r="T6" s="11">
        <f t="shared" si="2"/>
        <v>582680</v>
      </c>
      <c r="U6" s="11">
        <f t="shared" si="2"/>
        <v>3733000</v>
      </c>
      <c r="V6" s="11">
        <f t="shared" si="2"/>
        <v>7000000</v>
      </c>
      <c r="W6" s="11">
        <f t="shared" si="2"/>
        <v>-29870</v>
      </c>
      <c r="X6" s="11">
        <f t="shared" si="2"/>
        <v>170170</v>
      </c>
      <c r="Y6" s="199">
        <f t="shared" si="2"/>
        <v>27020</v>
      </c>
      <c r="Z6" s="201">
        <f>SUM(H6:Y6)</f>
        <v>17606015</v>
      </c>
    </row>
    <row r="7" spans="7:26" s="163" customFormat="1" ht="15" customHeight="1" hidden="1" outlineLevel="1">
      <c r="G7" s="161" t="s">
        <v>42</v>
      </c>
      <c r="H7" s="161"/>
      <c r="I7" s="161"/>
      <c r="J7" s="161"/>
      <c r="K7" s="161"/>
      <c r="L7" s="161"/>
      <c r="M7" s="185"/>
      <c r="N7" s="178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93"/>
      <c r="Z7" s="196">
        <f aca="true" t="shared" si="3" ref="Z7:Z38">SUM(N7:Y7)</f>
        <v>0</v>
      </c>
    </row>
    <row r="8" spans="1:26" s="6" customFormat="1" ht="11.25" collapsed="1">
      <c r="A8" s="150">
        <v>40638</v>
      </c>
      <c r="B8" s="151">
        <v>14</v>
      </c>
      <c r="C8" s="152"/>
      <c r="D8" s="147" t="s">
        <v>43</v>
      </c>
      <c r="E8" s="153">
        <v>1710</v>
      </c>
      <c r="F8" s="154" t="s">
        <v>44</v>
      </c>
      <c r="G8" s="155">
        <v>17</v>
      </c>
      <c r="H8" s="156">
        <f aca="true" t="shared" si="4" ref="H8:H39">IF($G8=1,$E8,"")</f>
      </c>
      <c r="I8" s="156">
        <f aca="true" t="shared" si="5" ref="I8:I39">IF($G8=2,$E8,"")</f>
      </c>
      <c r="J8" s="156">
        <f aca="true" t="shared" si="6" ref="J8:J39">IF($G8=3,$E8,"")</f>
      </c>
      <c r="K8" s="156">
        <f aca="true" t="shared" si="7" ref="K8:K39">IF($G8=4,$E8,"")</f>
      </c>
      <c r="L8" s="156">
        <f aca="true" t="shared" si="8" ref="L8:L39">IF($G8=5,$E8,"")</f>
      </c>
      <c r="M8" s="186">
        <f aca="true" t="shared" si="9" ref="M8:M39">IF($G8=6,$E8,"")</f>
      </c>
      <c r="N8" s="179">
        <f aca="true" t="shared" si="10" ref="N8:N39">IF($G8=11,$E8,"")</f>
      </c>
      <c r="O8" s="156">
        <f aca="true" t="shared" si="11" ref="O8:O39">IF($G8=12,$E8,"")</f>
      </c>
      <c r="P8" s="156">
        <f aca="true" t="shared" si="12" ref="P8:P39">IF($G8=13,$E8,"")</f>
      </c>
      <c r="Q8" s="156">
        <f aca="true" t="shared" si="13" ref="Q8:Q39">IF($G8=14,$E8,"")</f>
      </c>
      <c r="R8" s="156">
        <f aca="true" t="shared" si="14" ref="R8:R39">IF($G8=15,$E8,"")</f>
      </c>
      <c r="S8" s="156">
        <f aca="true" t="shared" si="15" ref="S8:S39">IF($G8=16,$E8,"")</f>
      </c>
      <c r="T8" s="156">
        <f aca="true" t="shared" si="16" ref="T8:T39">IF($G8=17,$E8,"")</f>
        <v>1710</v>
      </c>
      <c r="U8" s="156">
        <f aca="true" t="shared" si="17" ref="U8:U39">IF($G8=18,$E8,"")</f>
      </c>
      <c r="V8" s="156">
        <f aca="true" t="shared" si="18" ref="V8:V39">IF($G8=19,$E8,"")</f>
      </c>
      <c r="W8" s="156">
        <f aca="true" t="shared" si="19" ref="W8:W39">IF($G8=20,E8,"")</f>
      </c>
      <c r="X8" s="156">
        <f aca="true" t="shared" si="20" ref="X8:X39">IF($G8=21,$E8,"")</f>
      </c>
      <c r="Y8" s="186">
        <f aca="true" t="shared" si="21" ref="Y8:Y39">IF($G8=99,$E8,"")</f>
      </c>
      <c r="Z8" s="197">
        <f t="shared" si="3"/>
        <v>1710</v>
      </c>
    </row>
    <row r="9" spans="1:26" s="6" customFormat="1" ht="11.25">
      <c r="A9" s="28">
        <v>40646</v>
      </c>
      <c r="B9" s="13">
        <v>51</v>
      </c>
      <c r="C9" s="14"/>
      <c r="D9" s="131" t="s">
        <v>1</v>
      </c>
      <c r="E9" s="32">
        <v>2380</v>
      </c>
      <c r="F9" s="16" t="s">
        <v>45</v>
      </c>
      <c r="G9" s="17">
        <v>12</v>
      </c>
      <c r="H9" s="18">
        <f t="shared" si="4"/>
      </c>
      <c r="I9" s="18">
        <f t="shared" si="5"/>
      </c>
      <c r="J9" s="18">
        <f t="shared" si="6"/>
      </c>
      <c r="K9" s="18">
        <f t="shared" si="7"/>
      </c>
      <c r="L9" s="18">
        <f t="shared" si="8"/>
      </c>
      <c r="M9" s="187">
        <f t="shared" si="9"/>
      </c>
      <c r="N9" s="180">
        <f t="shared" si="10"/>
      </c>
      <c r="O9" s="18">
        <f t="shared" si="11"/>
        <v>2380</v>
      </c>
      <c r="P9" s="18">
        <f t="shared" si="12"/>
      </c>
      <c r="Q9" s="18">
        <f t="shared" si="13"/>
      </c>
      <c r="R9" s="18">
        <f t="shared" si="14"/>
      </c>
      <c r="S9" s="18">
        <f t="shared" si="15"/>
      </c>
      <c r="T9" s="18">
        <f t="shared" si="16"/>
      </c>
      <c r="U9" s="18">
        <f t="shared" si="17"/>
      </c>
      <c r="V9" s="18">
        <f t="shared" si="18"/>
      </c>
      <c r="W9" s="18">
        <f t="shared" si="19"/>
      </c>
      <c r="X9" s="18">
        <f t="shared" si="20"/>
      </c>
      <c r="Y9" s="187">
        <f t="shared" si="21"/>
      </c>
      <c r="Z9" s="195">
        <f t="shared" si="3"/>
        <v>2380</v>
      </c>
    </row>
    <row r="10" spans="1:26" s="6" customFormat="1" ht="11.25">
      <c r="A10" s="29">
        <v>40653</v>
      </c>
      <c r="B10" s="14">
        <v>72</v>
      </c>
      <c r="C10" s="14"/>
      <c r="D10" s="131" t="s">
        <v>1</v>
      </c>
      <c r="E10" s="35">
        <v>100530</v>
      </c>
      <c r="F10" s="12" t="s">
        <v>262</v>
      </c>
      <c r="G10" s="15" t="s">
        <v>303</v>
      </c>
      <c r="H10" s="18">
        <f t="shared" si="4"/>
      </c>
      <c r="I10" s="18">
        <f t="shared" si="5"/>
      </c>
      <c r="J10" s="18">
        <f t="shared" si="6"/>
      </c>
      <c r="K10" s="18">
        <f t="shared" si="7"/>
      </c>
      <c r="L10" s="18">
        <f t="shared" si="8"/>
      </c>
      <c r="M10" s="187">
        <f t="shared" si="9"/>
      </c>
      <c r="N10" s="180">
        <f t="shared" si="10"/>
      </c>
      <c r="O10" s="18">
        <f t="shared" si="11"/>
      </c>
      <c r="P10" s="18">
        <f t="shared" si="12"/>
      </c>
      <c r="Q10" s="18">
        <f t="shared" si="13"/>
      </c>
      <c r="R10" s="18">
        <f t="shared" si="14"/>
      </c>
      <c r="S10" s="18">
        <f t="shared" si="15"/>
      </c>
      <c r="T10" s="18">
        <f t="shared" si="16"/>
      </c>
      <c r="U10" s="18">
        <f t="shared" si="17"/>
      </c>
      <c r="V10" s="18">
        <f t="shared" si="18"/>
      </c>
      <c r="W10" s="18">
        <f t="shared" si="19"/>
      </c>
      <c r="X10" s="18">
        <f t="shared" si="20"/>
      </c>
      <c r="Y10" s="187">
        <f t="shared" si="21"/>
      </c>
      <c r="Z10" s="195">
        <f t="shared" si="3"/>
        <v>0</v>
      </c>
    </row>
    <row r="11" spans="1:26" s="6" customFormat="1" ht="11.25">
      <c r="A11" s="29">
        <v>40653</v>
      </c>
      <c r="B11" s="14">
        <v>73</v>
      </c>
      <c r="C11" s="14"/>
      <c r="D11" s="131" t="s">
        <v>1</v>
      </c>
      <c r="E11" s="35">
        <v>251100</v>
      </c>
      <c r="F11" s="12" t="s">
        <v>263</v>
      </c>
      <c r="G11" s="15" t="s">
        <v>303</v>
      </c>
      <c r="H11" s="18">
        <f t="shared" si="4"/>
      </c>
      <c r="I11" s="18">
        <f t="shared" si="5"/>
      </c>
      <c r="J11" s="18">
        <f t="shared" si="6"/>
      </c>
      <c r="K11" s="18">
        <f t="shared" si="7"/>
      </c>
      <c r="L11" s="18">
        <f t="shared" si="8"/>
      </c>
      <c r="M11" s="187">
        <f t="shared" si="9"/>
      </c>
      <c r="N11" s="180">
        <f t="shared" si="10"/>
      </c>
      <c r="O11" s="18">
        <f t="shared" si="11"/>
      </c>
      <c r="P11" s="18">
        <f t="shared" si="12"/>
      </c>
      <c r="Q11" s="18">
        <f t="shared" si="13"/>
      </c>
      <c r="R11" s="18">
        <f t="shared" si="14"/>
      </c>
      <c r="S11" s="18">
        <f t="shared" si="15"/>
      </c>
      <c r="T11" s="18">
        <f t="shared" si="16"/>
      </c>
      <c r="U11" s="18">
        <f t="shared" si="17"/>
      </c>
      <c r="V11" s="18">
        <f t="shared" si="18"/>
      </c>
      <c r="W11" s="18">
        <f t="shared" si="19"/>
      </c>
      <c r="X11" s="18">
        <f t="shared" si="20"/>
      </c>
      <c r="Y11" s="187">
        <f t="shared" si="21"/>
      </c>
      <c r="Z11" s="195">
        <f t="shared" si="3"/>
        <v>0</v>
      </c>
    </row>
    <row r="12" spans="1:26" s="6" customFormat="1" ht="11.25">
      <c r="A12" s="28">
        <v>40654</v>
      </c>
      <c r="B12" s="13">
        <v>78</v>
      </c>
      <c r="C12" s="14"/>
      <c r="D12" s="131" t="s">
        <v>238</v>
      </c>
      <c r="E12" s="32">
        <v>123280</v>
      </c>
      <c r="F12" s="16" t="s">
        <v>46</v>
      </c>
      <c r="G12" s="17">
        <v>21</v>
      </c>
      <c r="H12" s="18">
        <f t="shared" si="4"/>
      </c>
      <c r="I12" s="18">
        <f t="shared" si="5"/>
      </c>
      <c r="J12" s="18">
        <f t="shared" si="6"/>
      </c>
      <c r="K12" s="18">
        <f t="shared" si="7"/>
      </c>
      <c r="L12" s="18">
        <f t="shared" si="8"/>
      </c>
      <c r="M12" s="187">
        <f t="shared" si="9"/>
      </c>
      <c r="N12" s="180">
        <f t="shared" si="10"/>
      </c>
      <c r="O12" s="18">
        <f t="shared" si="11"/>
      </c>
      <c r="P12" s="18">
        <f t="shared" si="12"/>
      </c>
      <c r="Q12" s="18">
        <f t="shared" si="13"/>
      </c>
      <c r="R12" s="18">
        <f t="shared" si="14"/>
      </c>
      <c r="S12" s="18">
        <f t="shared" si="15"/>
      </c>
      <c r="T12" s="18">
        <f t="shared" si="16"/>
      </c>
      <c r="U12" s="18">
        <f t="shared" si="17"/>
      </c>
      <c r="V12" s="18">
        <f t="shared" si="18"/>
      </c>
      <c r="W12" s="18">
        <f t="shared" si="19"/>
      </c>
      <c r="X12" s="18">
        <f t="shared" si="20"/>
        <v>123280</v>
      </c>
      <c r="Y12" s="187">
        <f t="shared" si="21"/>
      </c>
      <c r="Z12" s="195">
        <f t="shared" si="3"/>
        <v>123280</v>
      </c>
    </row>
    <row r="13" spans="1:26" s="6" customFormat="1" ht="11.25">
      <c r="A13" s="28">
        <v>40654</v>
      </c>
      <c r="B13" s="13">
        <v>78</v>
      </c>
      <c r="C13" s="14"/>
      <c r="D13" s="131" t="s">
        <v>239</v>
      </c>
      <c r="E13" s="32">
        <v>33290</v>
      </c>
      <c r="F13" s="16" t="s">
        <v>48</v>
      </c>
      <c r="G13" s="17">
        <v>21</v>
      </c>
      <c r="H13" s="18">
        <f t="shared" si="4"/>
      </c>
      <c r="I13" s="18">
        <f t="shared" si="5"/>
      </c>
      <c r="J13" s="18">
        <f t="shared" si="6"/>
      </c>
      <c r="K13" s="18">
        <f t="shared" si="7"/>
      </c>
      <c r="L13" s="18">
        <f t="shared" si="8"/>
      </c>
      <c r="M13" s="187">
        <f t="shared" si="9"/>
      </c>
      <c r="N13" s="180">
        <f t="shared" si="10"/>
      </c>
      <c r="O13" s="18">
        <f t="shared" si="11"/>
      </c>
      <c r="P13" s="18">
        <f t="shared" si="12"/>
      </c>
      <c r="Q13" s="18">
        <f t="shared" si="13"/>
      </c>
      <c r="R13" s="18">
        <f t="shared" si="14"/>
      </c>
      <c r="S13" s="18">
        <f t="shared" si="15"/>
      </c>
      <c r="T13" s="18">
        <f t="shared" si="16"/>
      </c>
      <c r="U13" s="18">
        <f t="shared" si="17"/>
      </c>
      <c r="V13" s="18">
        <f t="shared" si="18"/>
      </c>
      <c r="W13" s="18">
        <f t="shared" si="19"/>
      </c>
      <c r="X13" s="18">
        <f t="shared" si="20"/>
        <v>33290</v>
      </c>
      <c r="Y13" s="187">
        <f t="shared" si="21"/>
      </c>
      <c r="Z13" s="195">
        <f t="shared" si="3"/>
        <v>33290</v>
      </c>
    </row>
    <row r="14" spans="1:26" s="6" customFormat="1" ht="11.25">
      <c r="A14" s="28">
        <v>40654</v>
      </c>
      <c r="B14" s="13">
        <v>78</v>
      </c>
      <c r="C14" s="14"/>
      <c r="D14" s="131" t="s">
        <v>238</v>
      </c>
      <c r="E14" s="32">
        <v>3820</v>
      </c>
      <c r="F14" s="16" t="s">
        <v>49</v>
      </c>
      <c r="G14" s="17">
        <v>21</v>
      </c>
      <c r="H14" s="18">
        <f t="shared" si="4"/>
      </c>
      <c r="I14" s="18">
        <f t="shared" si="5"/>
      </c>
      <c r="J14" s="18">
        <f t="shared" si="6"/>
      </c>
      <c r="K14" s="18">
        <f t="shared" si="7"/>
      </c>
      <c r="L14" s="18">
        <f t="shared" si="8"/>
      </c>
      <c r="M14" s="187">
        <f t="shared" si="9"/>
      </c>
      <c r="N14" s="180">
        <f t="shared" si="10"/>
      </c>
      <c r="O14" s="18">
        <f t="shared" si="11"/>
      </c>
      <c r="P14" s="18">
        <f t="shared" si="12"/>
      </c>
      <c r="Q14" s="18">
        <f t="shared" si="13"/>
      </c>
      <c r="R14" s="18">
        <f t="shared" si="14"/>
      </c>
      <c r="S14" s="18">
        <f t="shared" si="15"/>
      </c>
      <c r="T14" s="18">
        <f t="shared" si="16"/>
      </c>
      <c r="U14" s="18">
        <f t="shared" si="17"/>
      </c>
      <c r="V14" s="18">
        <f t="shared" si="18"/>
      </c>
      <c r="W14" s="18">
        <f t="shared" si="19"/>
      </c>
      <c r="X14" s="18">
        <f t="shared" si="20"/>
        <v>3820</v>
      </c>
      <c r="Y14" s="187">
        <f t="shared" si="21"/>
      </c>
      <c r="Z14" s="195">
        <f t="shared" si="3"/>
        <v>3820</v>
      </c>
    </row>
    <row r="15" spans="1:26" s="6" customFormat="1" ht="11.25">
      <c r="A15" s="28">
        <v>40655</v>
      </c>
      <c r="B15" s="13">
        <v>84</v>
      </c>
      <c r="C15" s="14"/>
      <c r="D15" s="131" t="s">
        <v>238</v>
      </c>
      <c r="E15" s="32">
        <v>97100</v>
      </c>
      <c r="F15" s="16" t="s">
        <v>50</v>
      </c>
      <c r="G15" s="17">
        <v>21</v>
      </c>
      <c r="H15" s="18">
        <f t="shared" si="4"/>
      </c>
      <c r="I15" s="18">
        <f t="shared" si="5"/>
      </c>
      <c r="J15" s="18">
        <f t="shared" si="6"/>
      </c>
      <c r="K15" s="18">
        <f t="shared" si="7"/>
      </c>
      <c r="L15" s="18">
        <f t="shared" si="8"/>
      </c>
      <c r="M15" s="187">
        <f t="shared" si="9"/>
      </c>
      <c r="N15" s="180">
        <f t="shared" si="10"/>
      </c>
      <c r="O15" s="18">
        <f t="shared" si="11"/>
      </c>
      <c r="P15" s="18">
        <f t="shared" si="12"/>
      </c>
      <c r="Q15" s="18">
        <f t="shared" si="13"/>
      </c>
      <c r="R15" s="18">
        <f t="shared" si="14"/>
      </c>
      <c r="S15" s="18">
        <f t="shared" si="15"/>
      </c>
      <c r="T15" s="18">
        <f t="shared" si="16"/>
      </c>
      <c r="U15" s="18">
        <f t="shared" si="17"/>
      </c>
      <c r="V15" s="18">
        <f t="shared" si="18"/>
      </c>
      <c r="W15" s="18">
        <f t="shared" si="19"/>
      </c>
      <c r="X15" s="18">
        <f t="shared" si="20"/>
        <v>97100</v>
      </c>
      <c r="Y15" s="187">
        <f t="shared" si="21"/>
      </c>
      <c r="Z15" s="195">
        <f t="shared" si="3"/>
        <v>97100</v>
      </c>
    </row>
    <row r="16" spans="1:26" s="6" customFormat="1" ht="11.25">
      <c r="A16" s="28">
        <v>40655</v>
      </c>
      <c r="B16" s="13">
        <v>84</v>
      </c>
      <c r="C16" s="13"/>
      <c r="D16" s="132" t="s">
        <v>51</v>
      </c>
      <c r="E16" s="33">
        <v>71087</v>
      </c>
      <c r="F16" s="19" t="s">
        <v>52</v>
      </c>
      <c r="G16" s="17">
        <v>21</v>
      </c>
      <c r="H16" s="18">
        <f t="shared" si="4"/>
      </c>
      <c r="I16" s="18">
        <f t="shared" si="5"/>
      </c>
      <c r="J16" s="18">
        <f t="shared" si="6"/>
      </c>
      <c r="K16" s="18">
        <f t="shared" si="7"/>
      </c>
      <c r="L16" s="18">
        <f t="shared" si="8"/>
      </c>
      <c r="M16" s="187">
        <f t="shared" si="9"/>
      </c>
      <c r="N16" s="180">
        <f t="shared" si="10"/>
      </c>
      <c r="O16" s="18">
        <f t="shared" si="11"/>
      </c>
      <c r="P16" s="18">
        <f t="shared" si="12"/>
      </c>
      <c r="Q16" s="18">
        <f t="shared" si="13"/>
      </c>
      <c r="R16" s="18">
        <f t="shared" si="14"/>
      </c>
      <c r="S16" s="18">
        <f t="shared" si="15"/>
      </c>
      <c r="T16" s="18">
        <f t="shared" si="16"/>
      </c>
      <c r="U16" s="18">
        <f t="shared" si="17"/>
      </c>
      <c r="V16" s="18">
        <f t="shared" si="18"/>
      </c>
      <c r="W16" s="18">
        <f t="shared" si="19"/>
      </c>
      <c r="X16" s="18">
        <f t="shared" si="20"/>
        <v>71087</v>
      </c>
      <c r="Y16" s="187">
        <f t="shared" si="21"/>
      </c>
      <c r="Z16" s="195">
        <f t="shared" si="3"/>
        <v>71087</v>
      </c>
    </row>
    <row r="17" spans="1:26" s="6" customFormat="1" ht="11.25">
      <c r="A17" s="28">
        <v>40663</v>
      </c>
      <c r="B17" s="13">
        <v>137</v>
      </c>
      <c r="C17" s="13"/>
      <c r="D17" s="132" t="s">
        <v>246</v>
      </c>
      <c r="E17" s="33">
        <v>29175</v>
      </c>
      <c r="F17" s="19" t="s">
        <v>248</v>
      </c>
      <c r="G17" s="17">
        <v>21</v>
      </c>
      <c r="H17" s="18">
        <f t="shared" si="4"/>
      </c>
      <c r="I17" s="18">
        <f t="shared" si="5"/>
      </c>
      <c r="J17" s="18">
        <f t="shared" si="6"/>
      </c>
      <c r="K17" s="18">
        <f t="shared" si="7"/>
      </c>
      <c r="L17" s="18">
        <f t="shared" si="8"/>
      </c>
      <c r="M17" s="187">
        <f t="shared" si="9"/>
      </c>
      <c r="N17" s="180">
        <f t="shared" si="10"/>
      </c>
      <c r="O17" s="18">
        <f t="shared" si="11"/>
      </c>
      <c r="P17" s="18">
        <f t="shared" si="12"/>
      </c>
      <c r="Q17" s="18">
        <f t="shared" si="13"/>
      </c>
      <c r="R17" s="18">
        <f t="shared" si="14"/>
      </c>
      <c r="S17" s="18">
        <f t="shared" si="15"/>
      </c>
      <c r="T17" s="18">
        <f t="shared" si="16"/>
      </c>
      <c r="U17" s="18">
        <f t="shared" si="17"/>
      </c>
      <c r="V17" s="18">
        <f t="shared" si="18"/>
      </c>
      <c r="W17" s="18">
        <f t="shared" si="19"/>
      </c>
      <c r="X17" s="18">
        <f t="shared" si="20"/>
        <v>29175</v>
      </c>
      <c r="Y17" s="187">
        <f t="shared" si="21"/>
      </c>
      <c r="Z17" s="195">
        <f t="shared" si="3"/>
        <v>29175</v>
      </c>
    </row>
    <row r="18" spans="1:26" s="163" customFormat="1" ht="11.25">
      <c r="A18" s="217">
        <v>40663</v>
      </c>
      <c r="B18" s="218">
        <v>137</v>
      </c>
      <c r="C18" s="218"/>
      <c r="D18" s="219" t="s">
        <v>249</v>
      </c>
      <c r="E18" s="220">
        <v>177870</v>
      </c>
      <c r="F18" s="221" t="s">
        <v>251</v>
      </c>
      <c r="G18" s="222">
        <v>21</v>
      </c>
      <c r="H18" s="174">
        <f t="shared" si="4"/>
      </c>
      <c r="I18" s="174">
        <f t="shared" si="5"/>
      </c>
      <c r="J18" s="174">
        <f t="shared" si="6"/>
      </c>
      <c r="K18" s="174">
        <f t="shared" si="7"/>
      </c>
      <c r="L18" s="174">
        <f t="shared" si="8"/>
      </c>
      <c r="M18" s="188">
        <f t="shared" si="9"/>
      </c>
      <c r="N18" s="181">
        <f t="shared" si="10"/>
      </c>
      <c r="O18" s="174">
        <f t="shared" si="11"/>
      </c>
      <c r="P18" s="174">
        <f t="shared" si="12"/>
      </c>
      <c r="Q18" s="174">
        <f t="shared" si="13"/>
      </c>
      <c r="R18" s="174">
        <f t="shared" si="14"/>
      </c>
      <c r="S18" s="174">
        <f t="shared" si="15"/>
      </c>
      <c r="T18" s="174">
        <f t="shared" si="16"/>
      </c>
      <c r="U18" s="174">
        <f t="shared" si="17"/>
      </c>
      <c r="V18" s="174">
        <f t="shared" si="18"/>
      </c>
      <c r="W18" s="174">
        <f t="shared" si="19"/>
      </c>
      <c r="X18" s="174">
        <f t="shared" si="20"/>
        <v>177870</v>
      </c>
      <c r="Y18" s="188">
        <f t="shared" si="21"/>
      </c>
      <c r="Z18" s="196">
        <f t="shared" si="3"/>
        <v>177870</v>
      </c>
    </row>
    <row r="19" spans="1:26" ht="11.25">
      <c r="A19" s="150">
        <v>40672</v>
      </c>
      <c r="B19" s="151">
        <v>162</v>
      </c>
      <c r="C19" s="151"/>
      <c r="D19" s="214" t="s">
        <v>43</v>
      </c>
      <c r="E19" s="215">
        <v>5810</v>
      </c>
      <c r="F19" s="216" t="s">
        <v>305</v>
      </c>
      <c r="G19" s="155">
        <v>17</v>
      </c>
      <c r="H19" s="156">
        <f t="shared" si="4"/>
      </c>
      <c r="I19" s="156">
        <f t="shared" si="5"/>
      </c>
      <c r="J19" s="156">
        <f t="shared" si="6"/>
      </c>
      <c r="K19" s="156">
        <f t="shared" si="7"/>
      </c>
      <c r="L19" s="156">
        <f t="shared" si="8"/>
      </c>
      <c r="M19" s="186">
        <f t="shared" si="9"/>
      </c>
      <c r="N19" s="179">
        <f t="shared" si="10"/>
      </c>
      <c r="O19" s="156">
        <f t="shared" si="11"/>
      </c>
      <c r="P19" s="156">
        <f t="shared" si="12"/>
      </c>
      <c r="Q19" s="156">
        <f t="shared" si="13"/>
      </c>
      <c r="R19" s="156">
        <f t="shared" si="14"/>
      </c>
      <c r="S19" s="156">
        <f t="shared" si="15"/>
      </c>
      <c r="T19" s="156">
        <f t="shared" si="16"/>
        <v>5810</v>
      </c>
      <c r="U19" s="156">
        <f t="shared" si="17"/>
      </c>
      <c r="V19" s="156">
        <f t="shared" si="18"/>
      </c>
      <c r="W19" s="156">
        <f t="shared" si="19"/>
      </c>
      <c r="X19" s="156">
        <f t="shared" si="20"/>
      </c>
      <c r="Y19" s="186">
        <f t="shared" si="21"/>
      </c>
      <c r="Z19" s="197">
        <f t="shared" si="3"/>
        <v>5810</v>
      </c>
    </row>
    <row r="20" spans="1:26" ht="11.25">
      <c r="A20" s="28">
        <v>40675</v>
      </c>
      <c r="B20" s="14">
        <v>195</v>
      </c>
      <c r="C20" s="14"/>
      <c r="D20" s="131" t="s">
        <v>1</v>
      </c>
      <c r="E20" s="34">
        <v>21720</v>
      </c>
      <c r="F20" s="19" t="s">
        <v>53</v>
      </c>
      <c r="G20" s="15">
        <v>12</v>
      </c>
      <c r="H20" s="18">
        <f t="shared" si="4"/>
      </c>
      <c r="I20" s="18">
        <f t="shared" si="5"/>
      </c>
      <c r="J20" s="18">
        <f t="shared" si="6"/>
      </c>
      <c r="K20" s="18">
        <f t="shared" si="7"/>
      </c>
      <c r="L20" s="18">
        <f t="shared" si="8"/>
      </c>
      <c r="M20" s="187">
        <f t="shared" si="9"/>
      </c>
      <c r="N20" s="180">
        <f t="shared" si="10"/>
      </c>
      <c r="O20" s="18">
        <f t="shared" si="11"/>
        <v>21720</v>
      </c>
      <c r="P20" s="18">
        <f t="shared" si="12"/>
      </c>
      <c r="Q20" s="18">
        <f t="shared" si="13"/>
      </c>
      <c r="R20" s="18">
        <f t="shared" si="14"/>
      </c>
      <c r="S20" s="18">
        <f t="shared" si="15"/>
      </c>
      <c r="T20" s="18">
        <f t="shared" si="16"/>
      </c>
      <c r="U20" s="18">
        <f t="shared" si="17"/>
      </c>
      <c r="V20" s="18">
        <f t="shared" si="18"/>
      </c>
      <c r="W20" s="18">
        <f t="shared" si="19"/>
      </c>
      <c r="X20" s="18">
        <f t="shared" si="20"/>
      </c>
      <c r="Y20" s="187">
        <f t="shared" si="21"/>
      </c>
      <c r="Z20" s="195">
        <f t="shared" si="3"/>
        <v>21720</v>
      </c>
    </row>
    <row r="21" spans="1:26" ht="11.25">
      <c r="A21" s="29">
        <v>40675</v>
      </c>
      <c r="B21" s="14">
        <v>196</v>
      </c>
      <c r="C21" s="14"/>
      <c r="D21" s="131" t="s">
        <v>239</v>
      </c>
      <c r="E21" s="35">
        <v>4800</v>
      </c>
      <c r="F21" s="12" t="s">
        <v>54</v>
      </c>
      <c r="G21" s="15">
        <v>21</v>
      </c>
      <c r="H21" s="18">
        <f t="shared" si="4"/>
      </c>
      <c r="I21" s="18">
        <f t="shared" si="5"/>
      </c>
      <c r="J21" s="18">
        <f t="shared" si="6"/>
      </c>
      <c r="K21" s="18">
        <f t="shared" si="7"/>
      </c>
      <c r="L21" s="18">
        <f t="shared" si="8"/>
      </c>
      <c r="M21" s="187">
        <f t="shared" si="9"/>
      </c>
      <c r="N21" s="180">
        <f t="shared" si="10"/>
      </c>
      <c r="O21" s="18">
        <f t="shared" si="11"/>
      </c>
      <c r="P21" s="18">
        <f t="shared" si="12"/>
      </c>
      <c r="Q21" s="18">
        <f t="shared" si="13"/>
      </c>
      <c r="R21" s="18">
        <f t="shared" si="14"/>
      </c>
      <c r="S21" s="18">
        <f t="shared" si="15"/>
      </c>
      <c r="T21" s="18">
        <f t="shared" si="16"/>
      </c>
      <c r="U21" s="18">
        <f t="shared" si="17"/>
      </c>
      <c r="V21" s="18">
        <f t="shared" si="18"/>
      </c>
      <c r="W21" s="18">
        <f t="shared" si="19"/>
      </c>
      <c r="X21" s="18">
        <f t="shared" si="20"/>
        <v>4800</v>
      </c>
      <c r="Y21" s="187">
        <f t="shared" si="21"/>
      </c>
      <c r="Z21" s="195">
        <f t="shared" si="3"/>
        <v>4800</v>
      </c>
    </row>
    <row r="22" spans="1:26" ht="11.25">
      <c r="A22" s="29">
        <v>40679</v>
      </c>
      <c r="B22" s="14">
        <v>205</v>
      </c>
      <c r="C22" s="14"/>
      <c r="D22" s="132" t="s">
        <v>43</v>
      </c>
      <c r="E22" s="35">
        <v>26600</v>
      </c>
      <c r="F22" s="12" t="s">
        <v>55</v>
      </c>
      <c r="G22" s="36">
        <v>17</v>
      </c>
      <c r="H22" s="18">
        <f t="shared" si="4"/>
      </c>
      <c r="I22" s="18">
        <f t="shared" si="5"/>
      </c>
      <c r="J22" s="18">
        <f t="shared" si="6"/>
      </c>
      <c r="K22" s="18">
        <f t="shared" si="7"/>
      </c>
      <c r="L22" s="18">
        <f t="shared" si="8"/>
      </c>
      <c r="M22" s="187">
        <f t="shared" si="9"/>
      </c>
      <c r="N22" s="180">
        <f t="shared" si="10"/>
      </c>
      <c r="O22" s="18">
        <f t="shared" si="11"/>
      </c>
      <c r="P22" s="18">
        <f t="shared" si="12"/>
      </c>
      <c r="Q22" s="18">
        <f t="shared" si="13"/>
      </c>
      <c r="R22" s="18">
        <f t="shared" si="14"/>
      </c>
      <c r="S22" s="18">
        <f t="shared" si="15"/>
      </c>
      <c r="T22" s="18">
        <f t="shared" si="16"/>
        <v>26600</v>
      </c>
      <c r="U22" s="18">
        <f t="shared" si="17"/>
      </c>
      <c r="V22" s="18">
        <f t="shared" si="18"/>
      </c>
      <c r="W22" s="18">
        <f t="shared" si="19"/>
      </c>
      <c r="X22" s="18">
        <f t="shared" si="20"/>
      </c>
      <c r="Y22" s="187">
        <f t="shared" si="21"/>
      </c>
      <c r="Z22" s="195">
        <f t="shared" si="3"/>
        <v>26600</v>
      </c>
    </row>
    <row r="23" spans="1:26" ht="11.25">
      <c r="A23" s="29">
        <v>40679</v>
      </c>
      <c r="B23" s="14">
        <v>205</v>
      </c>
      <c r="C23" s="14"/>
      <c r="D23" s="131" t="s">
        <v>1</v>
      </c>
      <c r="E23" s="35">
        <v>1200</v>
      </c>
      <c r="F23" s="12" t="s">
        <v>253</v>
      </c>
      <c r="G23" s="15">
        <v>17</v>
      </c>
      <c r="H23" s="18">
        <f t="shared" si="4"/>
      </c>
      <c r="I23" s="18">
        <f t="shared" si="5"/>
      </c>
      <c r="J23" s="18">
        <f t="shared" si="6"/>
      </c>
      <c r="K23" s="18">
        <f t="shared" si="7"/>
      </c>
      <c r="L23" s="18">
        <f t="shared" si="8"/>
      </c>
      <c r="M23" s="187">
        <f t="shared" si="9"/>
      </c>
      <c r="N23" s="180">
        <f t="shared" si="10"/>
      </c>
      <c r="O23" s="18">
        <f t="shared" si="11"/>
      </c>
      <c r="P23" s="18">
        <f t="shared" si="12"/>
      </c>
      <c r="Q23" s="18">
        <f t="shared" si="13"/>
      </c>
      <c r="R23" s="18">
        <f t="shared" si="14"/>
      </c>
      <c r="S23" s="18">
        <f t="shared" si="15"/>
      </c>
      <c r="T23" s="18">
        <f t="shared" si="16"/>
        <v>1200</v>
      </c>
      <c r="U23" s="18">
        <f t="shared" si="17"/>
      </c>
      <c r="V23" s="18">
        <f t="shared" si="18"/>
      </c>
      <c r="W23" s="18">
        <f t="shared" si="19"/>
      </c>
      <c r="X23" s="18">
        <f t="shared" si="20"/>
      </c>
      <c r="Y23" s="187">
        <f t="shared" si="21"/>
      </c>
      <c r="Z23" s="195">
        <f t="shared" si="3"/>
        <v>1200</v>
      </c>
    </row>
    <row r="24" spans="1:26" ht="11.25">
      <c r="A24" s="29">
        <v>40683</v>
      </c>
      <c r="B24" s="14">
        <v>235</v>
      </c>
      <c r="C24" s="14"/>
      <c r="D24" s="131" t="s">
        <v>239</v>
      </c>
      <c r="E24" s="35">
        <v>74921</v>
      </c>
      <c r="F24" s="12" t="s">
        <v>56</v>
      </c>
      <c r="G24" s="15">
        <v>21</v>
      </c>
      <c r="H24" s="18">
        <f t="shared" si="4"/>
      </c>
      <c r="I24" s="18">
        <f t="shared" si="5"/>
      </c>
      <c r="J24" s="18">
        <f t="shared" si="6"/>
      </c>
      <c r="K24" s="18">
        <f t="shared" si="7"/>
      </c>
      <c r="L24" s="18">
        <f t="shared" si="8"/>
      </c>
      <c r="M24" s="187">
        <f t="shared" si="9"/>
      </c>
      <c r="N24" s="180">
        <f t="shared" si="10"/>
      </c>
      <c r="O24" s="18">
        <f t="shared" si="11"/>
      </c>
      <c r="P24" s="18">
        <f t="shared" si="12"/>
      </c>
      <c r="Q24" s="18">
        <f t="shared" si="13"/>
      </c>
      <c r="R24" s="18">
        <f t="shared" si="14"/>
      </c>
      <c r="S24" s="18">
        <f t="shared" si="15"/>
      </c>
      <c r="T24" s="18">
        <f t="shared" si="16"/>
      </c>
      <c r="U24" s="18">
        <f t="shared" si="17"/>
      </c>
      <c r="V24" s="18">
        <f t="shared" si="18"/>
      </c>
      <c r="W24" s="18">
        <f t="shared" si="19"/>
      </c>
      <c r="X24" s="18">
        <f t="shared" si="20"/>
        <v>74921</v>
      </c>
      <c r="Y24" s="187">
        <f t="shared" si="21"/>
      </c>
      <c r="Z24" s="195">
        <f t="shared" si="3"/>
        <v>74921</v>
      </c>
    </row>
    <row r="25" spans="1:26" ht="11.25">
      <c r="A25" s="29">
        <v>40683</v>
      </c>
      <c r="B25" s="14">
        <v>236</v>
      </c>
      <c r="C25" s="14"/>
      <c r="D25" s="131" t="s">
        <v>57</v>
      </c>
      <c r="E25" s="35">
        <v>993300</v>
      </c>
      <c r="F25" s="12" t="s">
        <v>58</v>
      </c>
      <c r="G25" s="15">
        <v>13</v>
      </c>
      <c r="H25" s="18">
        <f t="shared" si="4"/>
      </c>
      <c r="I25" s="18">
        <f t="shared" si="5"/>
      </c>
      <c r="J25" s="18">
        <f t="shared" si="6"/>
      </c>
      <c r="K25" s="18">
        <f t="shared" si="7"/>
      </c>
      <c r="L25" s="18">
        <f t="shared" si="8"/>
      </c>
      <c r="M25" s="187">
        <f t="shared" si="9"/>
      </c>
      <c r="N25" s="180">
        <f t="shared" si="10"/>
      </c>
      <c r="O25" s="18">
        <f t="shared" si="11"/>
      </c>
      <c r="P25" s="18">
        <f t="shared" si="12"/>
        <v>993300</v>
      </c>
      <c r="Q25" s="18">
        <f t="shared" si="13"/>
      </c>
      <c r="R25" s="18">
        <f t="shared" si="14"/>
      </c>
      <c r="S25" s="18">
        <f t="shared" si="15"/>
      </c>
      <c r="T25" s="18">
        <f t="shared" si="16"/>
      </c>
      <c r="U25" s="18">
        <f t="shared" si="17"/>
      </c>
      <c r="V25" s="18">
        <f t="shared" si="18"/>
      </c>
      <c r="W25" s="18">
        <f t="shared" si="19"/>
      </c>
      <c r="X25" s="18">
        <f t="shared" si="20"/>
      </c>
      <c r="Y25" s="187">
        <f t="shared" si="21"/>
      </c>
      <c r="Z25" s="195">
        <f t="shared" si="3"/>
        <v>993300</v>
      </c>
    </row>
    <row r="26" spans="1:26" ht="11.25">
      <c r="A26" s="29">
        <v>40683</v>
      </c>
      <c r="B26" s="14">
        <v>242</v>
      </c>
      <c r="C26" s="14"/>
      <c r="D26" s="131" t="s">
        <v>1</v>
      </c>
      <c r="E26" s="35">
        <v>8800</v>
      </c>
      <c r="F26" s="12" t="s">
        <v>264</v>
      </c>
      <c r="G26" s="15">
        <v>2</v>
      </c>
      <c r="H26" s="18">
        <f t="shared" si="4"/>
      </c>
      <c r="I26" s="18">
        <f t="shared" si="5"/>
        <v>8800</v>
      </c>
      <c r="J26" s="18">
        <f t="shared" si="6"/>
      </c>
      <c r="K26" s="18">
        <f t="shared" si="7"/>
      </c>
      <c r="L26" s="18">
        <f t="shared" si="8"/>
      </c>
      <c r="M26" s="187">
        <f t="shared" si="9"/>
      </c>
      <c r="N26" s="180">
        <f t="shared" si="10"/>
      </c>
      <c r="O26" s="18">
        <f t="shared" si="11"/>
      </c>
      <c r="P26" s="18">
        <f t="shared" si="12"/>
      </c>
      <c r="Q26" s="18">
        <f t="shared" si="13"/>
      </c>
      <c r="R26" s="18">
        <f t="shared" si="14"/>
      </c>
      <c r="S26" s="18">
        <f t="shared" si="15"/>
      </c>
      <c r="T26" s="18">
        <f t="shared" si="16"/>
      </c>
      <c r="U26" s="18">
        <f t="shared" si="17"/>
      </c>
      <c r="V26" s="18">
        <f t="shared" si="18"/>
      </c>
      <c r="W26" s="18">
        <f t="shared" si="19"/>
      </c>
      <c r="X26" s="18">
        <f t="shared" si="20"/>
      </c>
      <c r="Y26" s="187">
        <f t="shared" si="21"/>
      </c>
      <c r="Z26" s="195">
        <f t="shared" si="3"/>
        <v>0</v>
      </c>
    </row>
    <row r="27" spans="1:26" ht="11.25">
      <c r="A27" s="29">
        <v>40683</v>
      </c>
      <c r="B27" s="14">
        <v>243</v>
      </c>
      <c r="C27" s="14"/>
      <c r="D27" s="131" t="s">
        <v>1</v>
      </c>
      <c r="E27" s="35">
        <v>42306</v>
      </c>
      <c r="F27" s="12" t="s">
        <v>265</v>
      </c>
      <c r="G27" s="15">
        <v>2</v>
      </c>
      <c r="H27" s="18">
        <f t="shared" si="4"/>
      </c>
      <c r="I27" s="18">
        <f t="shared" si="5"/>
        <v>42306</v>
      </c>
      <c r="J27" s="18">
        <f t="shared" si="6"/>
      </c>
      <c r="K27" s="18">
        <f t="shared" si="7"/>
      </c>
      <c r="L27" s="18">
        <f t="shared" si="8"/>
      </c>
      <c r="M27" s="187">
        <f t="shared" si="9"/>
      </c>
      <c r="N27" s="180">
        <f t="shared" si="10"/>
      </c>
      <c r="O27" s="18">
        <f t="shared" si="11"/>
      </c>
      <c r="P27" s="18">
        <f t="shared" si="12"/>
      </c>
      <c r="Q27" s="18">
        <f t="shared" si="13"/>
      </c>
      <c r="R27" s="18">
        <f t="shared" si="14"/>
      </c>
      <c r="S27" s="18">
        <f t="shared" si="15"/>
      </c>
      <c r="T27" s="18">
        <f t="shared" si="16"/>
      </c>
      <c r="U27" s="18">
        <f t="shared" si="17"/>
      </c>
      <c r="V27" s="18">
        <f t="shared" si="18"/>
      </c>
      <c r="W27" s="18">
        <f t="shared" si="19"/>
      </c>
      <c r="X27" s="18">
        <f t="shared" si="20"/>
      </c>
      <c r="Y27" s="187">
        <f t="shared" si="21"/>
      </c>
      <c r="Z27" s="195">
        <f t="shared" si="3"/>
        <v>0</v>
      </c>
    </row>
    <row r="28" spans="1:26" ht="11.25">
      <c r="A28" s="29">
        <v>40683</v>
      </c>
      <c r="B28" s="14">
        <v>244</v>
      </c>
      <c r="C28" s="14"/>
      <c r="D28" s="131" t="s">
        <v>1</v>
      </c>
      <c r="E28" s="35">
        <v>43940</v>
      </c>
      <c r="F28" s="12" t="s">
        <v>266</v>
      </c>
      <c r="G28" s="15">
        <v>2</v>
      </c>
      <c r="H28" s="18">
        <f t="shared" si="4"/>
      </c>
      <c r="I28" s="18">
        <f t="shared" si="5"/>
        <v>43940</v>
      </c>
      <c r="J28" s="18">
        <f t="shared" si="6"/>
      </c>
      <c r="K28" s="18">
        <f t="shared" si="7"/>
      </c>
      <c r="L28" s="18">
        <f t="shared" si="8"/>
      </c>
      <c r="M28" s="187">
        <f t="shared" si="9"/>
      </c>
      <c r="N28" s="180">
        <f t="shared" si="10"/>
      </c>
      <c r="O28" s="18">
        <f t="shared" si="11"/>
      </c>
      <c r="P28" s="18">
        <f t="shared" si="12"/>
      </c>
      <c r="Q28" s="18">
        <f t="shared" si="13"/>
      </c>
      <c r="R28" s="18">
        <f t="shared" si="14"/>
      </c>
      <c r="S28" s="18">
        <f t="shared" si="15"/>
      </c>
      <c r="T28" s="18">
        <f t="shared" si="16"/>
      </c>
      <c r="U28" s="18">
        <f t="shared" si="17"/>
      </c>
      <c r="V28" s="18">
        <f t="shared" si="18"/>
      </c>
      <c r="W28" s="18">
        <f t="shared" si="19"/>
      </c>
      <c r="X28" s="18">
        <f t="shared" si="20"/>
      </c>
      <c r="Y28" s="187">
        <f t="shared" si="21"/>
      </c>
      <c r="Z28" s="195">
        <f t="shared" si="3"/>
        <v>0</v>
      </c>
    </row>
    <row r="29" spans="1:26" ht="11.25">
      <c r="A29" s="29">
        <v>40683</v>
      </c>
      <c r="B29" s="14">
        <v>245</v>
      </c>
      <c r="C29" s="14"/>
      <c r="D29" s="131" t="s">
        <v>1</v>
      </c>
      <c r="E29" s="35">
        <v>38120</v>
      </c>
      <c r="F29" s="12" t="s">
        <v>267</v>
      </c>
      <c r="G29" s="15">
        <v>2</v>
      </c>
      <c r="H29" s="18">
        <f t="shared" si="4"/>
      </c>
      <c r="I29" s="18">
        <f t="shared" si="5"/>
        <v>38120</v>
      </c>
      <c r="J29" s="18">
        <f t="shared" si="6"/>
      </c>
      <c r="K29" s="18">
        <f t="shared" si="7"/>
      </c>
      <c r="L29" s="18">
        <f t="shared" si="8"/>
      </c>
      <c r="M29" s="187">
        <f t="shared" si="9"/>
      </c>
      <c r="N29" s="180">
        <f t="shared" si="10"/>
      </c>
      <c r="O29" s="18">
        <f t="shared" si="11"/>
      </c>
      <c r="P29" s="18">
        <f t="shared" si="12"/>
      </c>
      <c r="Q29" s="18">
        <f t="shared" si="13"/>
      </c>
      <c r="R29" s="18">
        <f t="shared" si="14"/>
      </c>
      <c r="S29" s="18">
        <f t="shared" si="15"/>
      </c>
      <c r="T29" s="18">
        <f t="shared" si="16"/>
      </c>
      <c r="U29" s="18">
        <f t="shared" si="17"/>
      </c>
      <c r="V29" s="18">
        <f t="shared" si="18"/>
      </c>
      <c r="W29" s="18">
        <f t="shared" si="19"/>
      </c>
      <c r="X29" s="18">
        <f t="shared" si="20"/>
      </c>
      <c r="Y29" s="187">
        <f t="shared" si="21"/>
      </c>
      <c r="Z29" s="195">
        <f t="shared" si="3"/>
        <v>0</v>
      </c>
    </row>
    <row r="30" spans="1:26" ht="11.25">
      <c r="A30" s="29">
        <v>40683</v>
      </c>
      <c r="B30" s="14">
        <v>246</v>
      </c>
      <c r="C30" s="14"/>
      <c r="D30" s="131" t="s">
        <v>1</v>
      </c>
      <c r="E30" s="35">
        <v>39580</v>
      </c>
      <c r="F30" s="12" t="s">
        <v>268</v>
      </c>
      <c r="G30" s="15">
        <v>2</v>
      </c>
      <c r="H30" s="18">
        <f t="shared" si="4"/>
      </c>
      <c r="I30" s="18">
        <f t="shared" si="5"/>
        <v>39580</v>
      </c>
      <c r="J30" s="18">
        <f t="shared" si="6"/>
      </c>
      <c r="K30" s="18">
        <f t="shared" si="7"/>
      </c>
      <c r="L30" s="18">
        <f t="shared" si="8"/>
      </c>
      <c r="M30" s="187">
        <f t="shared" si="9"/>
      </c>
      <c r="N30" s="180">
        <f t="shared" si="10"/>
      </c>
      <c r="O30" s="18">
        <f t="shared" si="11"/>
      </c>
      <c r="P30" s="18">
        <f t="shared" si="12"/>
      </c>
      <c r="Q30" s="18">
        <f t="shared" si="13"/>
      </c>
      <c r="R30" s="18">
        <f t="shared" si="14"/>
      </c>
      <c r="S30" s="18">
        <f t="shared" si="15"/>
      </c>
      <c r="T30" s="18">
        <f t="shared" si="16"/>
      </c>
      <c r="U30" s="18">
        <f t="shared" si="17"/>
      </c>
      <c r="V30" s="18">
        <f t="shared" si="18"/>
      </c>
      <c r="W30" s="18">
        <f t="shared" si="19"/>
      </c>
      <c r="X30" s="18">
        <f t="shared" si="20"/>
      </c>
      <c r="Y30" s="187">
        <f t="shared" si="21"/>
      </c>
      <c r="Z30" s="195">
        <f t="shared" si="3"/>
        <v>0</v>
      </c>
    </row>
    <row r="31" spans="1:26" ht="11.25">
      <c r="A31" s="29">
        <v>40683</v>
      </c>
      <c r="B31" s="14">
        <v>247</v>
      </c>
      <c r="C31" s="14"/>
      <c r="D31" s="131" t="s">
        <v>1</v>
      </c>
      <c r="E31" s="35">
        <v>28620</v>
      </c>
      <c r="F31" s="12" t="s">
        <v>269</v>
      </c>
      <c r="G31" s="15">
        <v>2</v>
      </c>
      <c r="H31" s="18">
        <f t="shared" si="4"/>
      </c>
      <c r="I31" s="18">
        <f t="shared" si="5"/>
        <v>28620</v>
      </c>
      <c r="J31" s="18">
        <f t="shared" si="6"/>
      </c>
      <c r="K31" s="18">
        <f t="shared" si="7"/>
      </c>
      <c r="L31" s="18">
        <f t="shared" si="8"/>
      </c>
      <c r="M31" s="187">
        <f t="shared" si="9"/>
      </c>
      <c r="N31" s="180">
        <f t="shared" si="10"/>
      </c>
      <c r="O31" s="18">
        <f t="shared" si="11"/>
      </c>
      <c r="P31" s="18">
        <f t="shared" si="12"/>
      </c>
      <c r="Q31" s="18">
        <f t="shared" si="13"/>
      </c>
      <c r="R31" s="18">
        <f t="shared" si="14"/>
      </c>
      <c r="S31" s="18">
        <f t="shared" si="15"/>
      </c>
      <c r="T31" s="18">
        <f t="shared" si="16"/>
      </c>
      <c r="U31" s="18">
        <f t="shared" si="17"/>
      </c>
      <c r="V31" s="18">
        <f t="shared" si="18"/>
      </c>
      <c r="W31" s="18">
        <f t="shared" si="19"/>
      </c>
      <c r="X31" s="18">
        <f t="shared" si="20"/>
      </c>
      <c r="Y31" s="187">
        <f t="shared" si="21"/>
      </c>
      <c r="Z31" s="195">
        <f t="shared" si="3"/>
        <v>0</v>
      </c>
    </row>
    <row r="32" spans="1:26" ht="11.25">
      <c r="A32" s="29">
        <v>40686</v>
      </c>
      <c r="B32" s="14">
        <v>253</v>
      </c>
      <c r="C32" s="14"/>
      <c r="D32" s="131" t="s">
        <v>1</v>
      </c>
      <c r="E32" s="35">
        <v>29440</v>
      </c>
      <c r="F32" s="12" t="s">
        <v>270</v>
      </c>
      <c r="G32" s="15">
        <v>6</v>
      </c>
      <c r="H32" s="18">
        <f t="shared" si="4"/>
      </c>
      <c r="I32" s="18">
        <f t="shared" si="5"/>
      </c>
      <c r="J32" s="18">
        <f t="shared" si="6"/>
      </c>
      <c r="K32" s="18">
        <f t="shared" si="7"/>
      </c>
      <c r="L32" s="18">
        <f t="shared" si="8"/>
      </c>
      <c r="M32" s="187">
        <f t="shared" si="9"/>
        <v>29440</v>
      </c>
      <c r="N32" s="180">
        <f t="shared" si="10"/>
      </c>
      <c r="O32" s="18">
        <f t="shared" si="11"/>
      </c>
      <c r="P32" s="18">
        <f t="shared" si="12"/>
      </c>
      <c r="Q32" s="18">
        <f t="shared" si="13"/>
      </c>
      <c r="R32" s="18">
        <f t="shared" si="14"/>
      </c>
      <c r="S32" s="18">
        <f t="shared" si="15"/>
      </c>
      <c r="T32" s="18">
        <f t="shared" si="16"/>
      </c>
      <c r="U32" s="18">
        <f t="shared" si="17"/>
      </c>
      <c r="V32" s="18">
        <f t="shared" si="18"/>
      </c>
      <c r="W32" s="18">
        <f t="shared" si="19"/>
      </c>
      <c r="X32" s="18">
        <f t="shared" si="20"/>
      </c>
      <c r="Y32" s="187">
        <f t="shared" si="21"/>
      </c>
      <c r="Z32" s="195">
        <f t="shared" si="3"/>
        <v>0</v>
      </c>
    </row>
    <row r="33" spans="1:26" ht="11.25">
      <c r="A33" s="29">
        <v>40693</v>
      </c>
      <c r="B33" s="14">
        <v>281</v>
      </c>
      <c r="C33" s="14"/>
      <c r="D33" s="131" t="s">
        <v>238</v>
      </c>
      <c r="E33" s="35">
        <v>150045</v>
      </c>
      <c r="F33" s="12" t="s">
        <v>271</v>
      </c>
      <c r="G33" s="15">
        <v>2</v>
      </c>
      <c r="H33" s="18">
        <f t="shared" si="4"/>
      </c>
      <c r="I33" s="18">
        <f t="shared" si="5"/>
        <v>150045</v>
      </c>
      <c r="J33" s="18">
        <f t="shared" si="6"/>
      </c>
      <c r="K33" s="18">
        <f t="shared" si="7"/>
      </c>
      <c r="L33" s="18">
        <f t="shared" si="8"/>
      </c>
      <c r="M33" s="187">
        <f t="shared" si="9"/>
      </c>
      <c r="N33" s="180">
        <f t="shared" si="10"/>
      </c>
      <c r="O33" s="18">
        <f t="shared" si="11"/>
      </c>
      <c r="P33" s="18">
        <f t="shared" si="12"/>
      </c>
      <c r="Q33" s="18">
        <f t="shared" si="13"/>
      </c>
      <c r="R33" s="18">
        <f t="shared" si="14"/>
      </c>
      <c r="S33" s="18">
        <f t="shared" si="15"/>
      </c>
      <c r="T33" s="18">
        <f t="shared" si="16"/>
      </c>
      <c r="U33" s="18">
        <f t="shared" si="17"/>
      </c>
      <c r="V33" s="18">
        <f t="shared" si="18"/>
      </c>
      <c r="W33" s="18">
        <f t="shared" si="19"/>
      </c>
      <c r="X33" s="18">
        <f t="shared" si="20"/>
      </c>
      <c r="Y33" s="187">
        <f t="shared" si="21"/>
      </c>
      <c r="Z33" s="195">
        <f t="shared" si="3"/>
        <v>0</v>
      </c>
    </row>
    <row r="34" spans="1:26" s="163" customFormat="1" ht="11.25">
      <c r="A34" s="168">
        <v>40693</v>
      </c>
      <c r="B34" s="169">
        <v>281</v>
      </c>
      <c r="C34" s="169"/>
      <c r="D34" s="170" t="s">
        <v>293</v>
      </c>
      <c r="E34" s="171">
        <v>37500</v>
      </c>
      <c r="F34" s="172" t="s">
        <v>272</v>
      </c>
      <c r="G34" s="173">
        <v>2</v>
      </c>
      <c r="H34" s="174">
        <f t="shared" si="4"/>
      </c>
      <c r="I34" s="174">
        <f t="shared" si="5"/>
        <v>37500</v>
      </c>
      <c r="J34" s="174">
        <f t="shared" si="6"/>
      </c>
      <c r="K34" s="174">
        <f t="shared" si="7"/>
      </c>
      <c r="L34" s="174">
        <f t="shared" si="8"/>
      </c>
      <c r="M34" s="188">
        <f t="shared" si="9"/>
      </c>
      <c r="N34" s="181">
        <f t="shared" si="10"/>
      </c>
      <c r="O34" s="174">
        <f t="shared" si="11"/>
      </c>
      <c r="P34" s="174">
        <f t="shared" si="12"/>
      </c>
      <c r="Q34" s="174">
        <f t="shared" si="13"/>
      </c>
      <c r="R34" s="174">
        <f t="shared" si="14"/>
      </c>
      <c r="S34" s="174">
        <f t="shared" si="15"/>
      </c>
      <c r="T34" s="174">
        <f t="shared" si="16"/>
      </c>
      <c r="U34" s="174">
        <f t="shared" si="17"/>
      </c>
      <c r="V34" s="174">
        <f t="shared" si="18"/>
      </c>
      <c r="W34" s="174">
        <f t="shared" si="19"/>
      </c>
      <c r="X34" s="174">
        <f t="shared" si="20"/>
      </c>
      <c r="Y34" s="188">
        <f t="shared" si="21"/>
      </c>
      <c r="Z34" s="196">
        <f t="shared" si="3"/>
        <v>0</v>
      </c>
    </row>
    <row r="35" spans="1:26" ht="11.25">
      <c r="A35" s="164">
        <v>40700</v>
      </c>
      <c r="B35" s="152">
        <v>304</v>
      </c>
      <c r="C35" s="152"/>
      <c r="D35" s="147" t="s">
        <v>238</v>
      </c>
      <c r="E35" s="165">
        <v>129380</v>
      </c>
      <c r="F35" s="166" t="s">
        <v>59</v>
      </c>
      <c r="G35" s="155">
        <v>21</v>
      </c>
      <c r="H35" s="156">
        <f t="shared" si="4"/>
      </c>
      <c r="I35" s="156">
        <f t="shared" si="5"/>
      </c>
      <c r="J35" s="156">
        <f t="shared" si="6"/>
      </c>
      <c r="K35" s="156">
        <f t="shared" si="7"/>
      </c>
      <c r="L35" s="156">
        <f t="shared" si="8"/>
      </c>
      <c r="M35" s="186">
        <f t="shared" si="9"/>
      </c>
      <c r="N35" s="179">
        <f t="shared" si="10"/>
      </c>
      <c r="O35" s="156">
        <f t="shared" si="11"/>
      </c>
      <c r="P35" s="156">
        <f t="shared" si="12"/>
      </c>
      <c r="Q35" s="156">
        <f t="shared" si="13"/>
      </c>
      <c r="R35" s="156">
        <f t="shared" si="14"/>
      </c>
      <c r="S35" s="156">
        <f t="shared" si="15"/>
      </c>
      <c r="T35" s="156">
        <f t="shared" si="16"/>
      </c>
      <c r="U35" s="156">
        <f t="shared" si="17"/>
      </c>
      <c r="V35" s="156">
        <f t="shared" si="18"/>
      </c>
      <c r="W35" s="156">
        <f t="shared" si="19"/>
      </c>
      <c r="X35" s="156">
        <f t="shared" si="20"/>
        <v>129380</v>
      </c>
      <c r="Y35" s="186">
        <f t="shared" si="21"/>
      </c>
      <c r="Z35" s="197">
        <f t="shared" si="3"/>
        <v>129380</v>
      </c>
    </row>
    <row r="36" spans="1:26" ht="11.25">
      <c r="A36" s="29">
        <v>40704</v>
      </c>
      <c r="B36" s="14">
        <v>310</v>
      </c>
      <c r="C36" s="14"/>
      <c r="D36" s="131" t="s">
        <v>1</v>
      </c>
      <c r="E36" s="35">
        <v>8500</v>
      </c>
      <c r="F36" s="12" t="s">
        <v>60</v>
      </c>
      <c r="G36" s="15">
        <v>20</v>
      </c>
      <c r="H36" s="18">
        <f t="shared" si="4"/>
      </c>
      <c r="I36" s="18">
        <f t="shared" si="5"/>
      </c>
      <c r="J36" s="18">
        <f t="shared" si="6"/>
      </c>
      <c r="K36" s="18">
        <f t="shared" si="7"/>
      </c>
      <c r="L36" s="18">
        <f t="shared" si="8"/>
      </c>
      <c r="M36" s="187">
        <f t="shared" si="9"/>
      </c>
      <c r="N36" s="180">
        <f t="shared" si="10"/>
      </c>
      <c r="O36" s="18">
        <f t="shared" si="11"/>
      </c>
      <c r="P36" s="18">
        <f t="shared" si="12"/>
      </c>
      <c r="Q36" s="18">
        <f t="shared" si="13"/>
      </c>
      <c r="R36" s="18">
        <f t="shared" si="14"/>
      </c>
      <c r="S36" s="18">
        <f t="shared" si="15"/>
      </c>
      <c r="T36" s="18">
        <f t="shared" si="16"/>
      </c>
      <c r="U36" s="18">
        <f t="shared" si="17"/>
      </c>
      <c r="V36" s="18">
        <f t="shared" si="18"/>
      </c>
      <c r="W36" s="18">
        <f t="shared" si="19"/>
        <v>8500</v>
      </c>
      <c r="X36" s="18">
        <f t="shared" si="20"/>
      </c>
      <c r="Y36" s="187">
        <f t="shared" si="21"/>
      </c>
      <c r="Z36" s="195">
        <f t="shared" si="3"/>
        <v>8500</v>
      </c>
    </row>
    <row r="37" spans="1:26" ht="11.25">
      <c r="A37" s="29">
        <v>40704</v>
      </c>
      <c r="B37" s="14">
        <v>311</v>
      </c>
      <c r="C37" s="14"/>
      <c r="D37" s="131" t="s">
        <v>1</v>
      </c>
      <c r="E37" s="35">
        <v>21370</v>
      </c>
      <c r="F37" s="12" t="s">
        <v>61</v>
      </c>
      <c r="G37" s="15">
        <v>20</v>
      </c>
      <c r="H37" s="18">
        <f t="shared" si="4"/>
      </c>
      <c r="I37" s="18">
        <f t="shared" si="5"/>
      </c>
      <c r="J37" s="18">
        <f t="shared" si="6"/>
      </c>
      <c r="K37" s="18">
        <f t="shared" si="7"/>
      </c>
      <c r="L37" s="18">
        <f t="shared" si="8"/>
      </c>
      <c r="M37" s="187">
        <f t="shared" si="9"/>
      </c>
      <c r="N37" s="180">
        <f t="shared" si="10"/>
      </c>
      <c r="O37" s="18">
        <f t="shared" si="11"/>
      </c>
      <c r="P37" s="18">
        <f t="shared" si="12"/>
      </c>
      <c r="Q37" s="18">
        <f t="shared" si="13"/>
      </c>
      <c r="R37" s="18">
        <f t="shared" si="14"/>
      </c>
      <c r="S37" s="18">
        <f t="shared" si="15"/>
      </c>
      <c r="T37" s="18">
        <f t="shared" si="16"/>
      </c>
      <c r="U37" s="18">
        <f t="shared" si="17"/>
      </c>
      <c r="V37" s="18">
        <f t="shared" si="18"/>
      </c>
      <c r="W37" s="18">
        <f t="shared" si="19"/>
        <v>21370</v>
      </c>
      <c r="X37" s="18">
        <f t="shared" si="20"/>
      </c>
      <c r="Y37" s="187">
        <f t="shared" si="21"/>
      </c>
      <c r="Z37" s="195">
        <f t="shared" si="3"/>
        <v>21370</v>
      </c>
    </row>
    <row r="38" spans="1:26" ht="11.25">
      <c r="A38" s="29">
        <v>40714</v>
      </c>
      <c r="B38" s="14">
        <v>331</v>
      </c>
      <c r="C38" s="14"/>
      <c r="D38" s="131" t="s">
        <v>1</v>
      </c>
      <c r="E38" s="35">
        <v>4500</v>
      </c>
      <c r="F38" s="12" t="s">
        <v>62</v>
      </c>
      <c r="G38" s="15">
        <v>21</v>
      </c>
      <c r="H38" s="18">
        <f t="shared" si="4"/>
      </c>
      <c r="I38" s="18">
        <f t="shared" si="5"/>
      </c>
      <c r="J38" s="18">
        <f t="shared" si="6"/>
      </c>
      <c r="K38" s="18">
        <f t="shared" si="7"/>
      </c>
      <c r="L38" s="18">
        <f t="shared" si="8"/>
      </c>
      <c r="M38" s="187">
        <f t="shared" si="9"/>
      </c>
      <c r="N38" s="180">
        <f t="shared" si="10"/>
      </c>
      <c r="O38" s="18">
        <f t="shared" si="11"/>
      </c>
      <c r="P38" s="18">
        <f t="shared" si="12"/>
      </c>
      <c r="Q38" s="18">
        <f t="shared" si="13"/>
      </c>
      <c r="R38" s="18">
        <f t="shared" si="14"/>
      </c>
      <c r="S38" s="18">
        <f t="shared" si="15"/>
      </c>
      <c r="T38" s="18">
        <f t="shared" si="16"/>
      </c>
      <c r="U38" s="18">
        <f t="shared" si="17"/>
      </c>
      <c r="V38" s="18">
        <f t="shared" si="18"/>
      </c>
      <c r="W38" s="18">
        <f t="shared" si="19"/>
      </c>
      <c r="X38" s="18">
        <f t="shared" si="20"/>
        <v>4500</v>
      </c>
      <c r="Y38" s="187">
        <f t="shared" si="21"/>
      </c>
      <c r="Z38" s="195">
        <f t="shared" si="3"/>
        <v>4500</v>
      </c>
    </row>
    <row r="39" spans="1:26" ht="11.25">
      <c r="A39" s="29">
        <v>40714</v>
      </c>
      <c r="B39" s="14">
        <v>331</v>
      </c>
      <c r="C39" s="14"/>
      <c r="D39" s="131" t="s">
        <v>1</v>
      </c>
      <c r="E39" s="35">
        <v>45000</v>
      </c>
      <c r="F39" s="12" t="s">
        <v>273</v>
      </c>
      <c r="G39" s="15">
        <v>2</v>
      </c>
      <c r="H39" s="18">
        <f t="shared" si="4"/>
      </c>
      <c r="I39" s="18">
        <f t="shared" si="5"/>
        <v>45000</v>
      </c>
      <c r="J39" s="18">
        <f t="shared" si="6"/>
      </c>
      <c r="K39" s="18">
        <f t="shared" si="7"/>
      </c>
      <c r="L39" s="18">
        <f t="shared" si="8"/>
      </c>
      <c r="M39" s="187">
        <f t="shared" si="9"/>
      </c>
      <c r="N39" s="180">
        <f t="shared" si="10"/>
      </c>
      <c r="O39" s="18">
        <f t="shared" si="11"/>
      </c>
      <c r="P39" s="18">
        <f t="shared" si="12"/>
      </c>
      <c r="Q39" s="18">
        <f t="shared" si="13"/>
      </c>
      <c r="R39" s="18">
        <f t="shared" si="14"/>
      </c>
      <c r="S39" s="18">
        <f t="shared" si="15"/>
      </c>
      <c r="T39" s="18">
        <f t="shared" si="16"/>
      </c>
      <c r="U39" s="18">
        <f t="shared" si="17"/>
      </c>
      <c r="V39" s="18">
        <f t="shared" si="18"/>
      </c>
      <c r="W39" s="18">
        <f t="shared" si="19"/>
      </c>
      <c r="X39" s="18">
        <f t="shared" si="20"/>
      </c>
      <c r="Y39" s="187">
        <f t="shared" si="21"/>
      </c>
      <c r="Z39" s="195">
        <f aca="true" t="shared" si="22" ref="Z39:Z70">SUM(N39:Y39)</f>
        <v>0</v>
      </c>
    </row>
    <row r="40" spans="1:26" ht="11.25">
      <c r="A40" s="29">
        <v>40714</v>
      </c>
      <c r="B40" s="14">
        <v>331</v>
      </c>
      <c r="C40" s="14"/>
      <c r="D40" s="131" t="s">
        <v>1</v>
      </c>
      <c r="E40" s="35">
        <v>4500</v>
      </c>
      <c r="F40" s="12" t="s">
        <v>274</v>
      </c>
      <c r="G40" s="15">
        <v>3</v>
      </c>
      <c r="H40" s="18">
        <f aca="true" t="shared" si="23" ref="H40:H59">IF($G40=1,$E40,"")</f>
      </c>
      <c r="I40" s="18">
        <f aca="true" t="shared" si="24" ref="I40:I59">IF($G40=2,$E40,"")</f>
      </c>
      <c r="J40" s="18">
        <f aca="true" t="shared" si="25" ref="J40:J59">IF($G40=3,$E40,"")</f>
        <v>4500</v>
      </c>
      <c r="K40" s="18">
        <f aca="true" t="shared" si="26" ref="K40:K59">IF($G40=4,$E40,"")</f>
      </c>
      <c r="L40" s="18">
        <f aca="true" t="shared" si="27" ref="L40:L59">IF($G40=5,$E40,"")</f>
      </c>
      <c r="M40" s="187">
        <f aca="true" t="shared" si="28" ref="M40:M59">IF($G40=6,$E40,"")</f>
      </c>
      <c r="N40" s="180">
        <f aca="true" t="shared" si="29" ref="N40:N71">IF($G40=11,$E40,"")</f>
      </c>
      <c r="O40" s="18">
        <f aca="true" t="shared" si="30" ref="O40:O71">IF($G40=12,$E40,"")</f>
      </c>
      <c r="P40" s="18">
        <f aca="true" t="shared" si="31" ref="P40:P71">IF($G40=13,$E40,"")</f>
      </c>
      <c r="Q40" s="18">
        <f aca="true" t="shared" si="32" ref="Q40:Q71">IF($G40=14,$E40,"")</f>
      </c>
      <c r="R40" s="18">
        <f aca="true" t="shared" si="33" ref="R40:R71">IF($G40=15,$E40,"")</f>
      </c>
      <c r="S40" s="18">
        <f aca="true" t="shared" si="34" ref="S40:S71">IF($G40=16,$E40,"")</f>
      </c>
      <c r="T40" s="18">
        <f aca="true" t="shared" si="35" ref="T40:T71">IF($G40=17,$E40,"")</f>
      </c>
      <c r="U40" s="18">
        <f aca="true" t="shared" si="36" ref="U40:U71">IF($G40=18,$E40,"")</f>
      </c>
      <c r="V40" s="18">
        <f aca="true" t="shared" si="37" ref="V40:V71">IF($G40=19,$E40,"")</f>
      </c>
      <c r="W40" s="18">
        <f aca="true" t="shared" si="38" ref="W40:W71">IF($G40=20,E40,"")</f>
      </c>
      <c r="X40" s="18">
        <f aca="true" t="shared" si="39" ref="X40:X76">IF($G40=21,$E40,"")</f>
      </c>
      <c r="Y40" s="187">
        <f aca="true" t="shared" si="40" ref="Y40:Y71">IF($G40=99,$E40,"")</f>
      </c>
      <c r="Z40" s="195">
        <f t="shared" si="22"/>
        <v>0</v>
      </c>
    </row>
    <row r="41" spans="1:26" ht="11.25">
      <c r="A41" s="29">
        <v>40714</v>
      </c>
      <c r="B41" s="14">
        <v>331</v>
      </c>
      <c r="C41" s="14"/>
      <c r="D41" s="131" t="s">
        <v>1</v>
      </c>
      <c r="E41" s="35">
        <v>46200</v>
      </c>
      <c r="F41" s="12" t="s">
        <v>275</v>
      </c>
      <c r="G41" s="15">
        <v>1</v>
      </c>
      <c r="H41" s="18">
        <f t="shared" si="23"/>
        <v>46200</v>
      </c>
      <c r="I41" s="18">
        <f t="shared" si="24"/>
      </c>
      <c r="J41" s="18">
        <f t="shared" si="25"/>
      </c>
      <c r="K41" s="18">
        <f t="shared" si="26"/>
      </c>
      <c r="L41" s="18">
        <f t="shared" si="27"/>
      </c>
      <c r="M41" s="187">
        <f t="shared" si="28"/>
      </c>
      <c r="N41" s="180">
        <f t="shared" si="29"/>
      </c>
      <c r="O41" s="18">
        <f t="shared" si="30"/>
      </c>
      <c r="P41" s="18">
        <f t="shared" si="31"/>
      </c>
      <c r="Q41" s="18">
        <f t="shared" si="32"/>
      </c>
      <c r="R41" s="18">
        <f t="shared" si="33"/>
      </c>
      <c r="S41" s="18">
        <f t="shared" si="34"/>
      </c>
      <c r="T41" s="18">
        <f t="shared" si="35"/>
      </c>
      <c r="U41" s="18">
        <f t="shared" si="36"/>
      </c>
      <c r="V41" s="18">
        <f t="shared" si="37"/>
      </c>
      <c r="W41" s="18">
        <f t="shared" si="38"/>
      </c>
      <c r="X41" s="18">
        <f t="shared" si="39"/>
      </c>
      <c r="Y41" s="187">
        <f t="shared" si="40"/>
      </c>
      <c r="Z41" s="195">
        <f t="shared" si="22"/>
        <v>0</v>
      </c>
    </row>
    <row r="42" spans="1:26" ht="11.25">
      <c r="A42" s="29">
        <v>40724</v>
      </c>
      <c r="B42" s="14">
        <v>332</v>
      </c>
      <c r="C42" s="14"/>
      <c r="D42" s="131" t="s">
        <v>47</v>
      </c>
      <c r="E42" s="35">
        <v>269404</v>
      </c>
      <c r="F42" s="12" t="s">
        <v>235</v>
      </c>
      <c r="G42" s="15">
        <v>13</v>
      </c>
      <c r="H42" s="18">
        <f t="shared" si="23"/>
      </c>
      <c r="I42" s="18">
        <f t="shared" si="24"/>
      </c>
      <c r="J42" s="18">
        <f t="shared" si="25"/>
      </c>
      <c r="K42" s="18">
        <f t="shared" si="26"/>
      </c>
      <c r="L42" s="18">
        <f t="shared" si="27"/>
      </c>
      <c r="M42" s="187">
        <f t="shared" si="28"/>
      </c>
      <c r="N42" s="180">
        <f t="shared" si="29"/>
      </c>
      <c r="O42" s="18">
        <f t="shared" si="30"/>
      </c>
      <c r="P42" s="18">
        <f t="shared" si="31"/>
        <v>269404</v>
      </c>
      <c r="Q42" s="18">
        <f t="shared" si="32"/>
      </c>
      <c r="R42" s="18">
        <f t="shared" si="33"/>
      </c>
      <c r="S42" s="18">
        <f t="shared" si="34"/>
      </c>
      <c r="T42" s="18">
        <f t="shared" si="35"/>
      </c>
      <c r="U42" s="18">
        <f t="shared" si="36"/>
      </c>
      <c r="V42" s="18">
        <f t="shared" si="37"/>
      </c>
      <c r="W42" s="18">
        <f t="shared" si="38"/>
      </c>
      <c r="X42" s="18">
        <f t="shared" si="39"/>
      </c>
      <c r="Y42" s="187">
        <f t="shared" si="40"/>
      </c>
      <c r="Z42" s="195">
        <f t="shared" si="22"/>
        <v>269404</v>
      </c>
    </row>
    <row r="43" spans="1:26" s="163" customFormat="1" ht="11.25">
      <c r="A43" s="168">
        <v>40724</v>
      </c>
      <c r="B43" s="169">
        <v>332</v>
      </c>
      <c r="C43" s="169"/>
      <c r="D43" s="170" t="s">
        <v>43</v>
      </c>
      <c r="E43" s="171">
        <v>966000</v>
      </c>
      <c r="F43" s="172" t="s">
        <v>67</v>
      </c>
      <c r="G43" s="173">
        <v>13</v>
      </c>
      <c r="H43" s="174">
        <f t="shared" si="23"/>
      </c>
      <c r="I43" s="174">
        <f t="shared" si="24"/>
      </c>
      <c r="J43" s="174">
        <f t="shared" si="25"/>
      </c>
      <c r="K43" s="174">
        <f t="shared" si="26"/>
      </c>
      <c r="L43" s="174">
        <f t="shared" si="27"/>
      </c>
      <c r="M43" s="188">
        <f t="shared" si="28"/>
      </c>
      <c r="N43" s="181">
        <f t="shared" si="29"/>
      </c>
      <c r="O43" s="174">
        <f t="shared" si="30"/>
      </c>
      <c r="P43" s="174">
        <f t="shared" si="31"/>
        <v>966000</v>
      </c>
      <c r="Q43" s="174">
        <f t="shared" si="32"/>
      </c>
      <c r="R43" s="174">
        <f t="shared" si="33"/>
      </c>
      <c r="S43" s="174">
        <f t="shared" si="34"/>
      </c>
      <c r="T43" s="174">
        <f t="shared" si="35"/>
      </c>
      <c r="U43" s="174">
        <f t="shared" si="36"/>
      </c>
      <c r="V43" s="174">
        <f t="shared" si="37"/>
      </c>
      <c r="W43" s="174">
        <f t="shared" si="38"/>
      </c>
      <c r="X43" s="174">
        <f t="shared" si="39"/>
      </c>
      <c r="Y43" s="188">
        <f t="shared" si="40"/>
      </c>
      <c r="Z43" s="196">
        <f t="shared" si="22"/>
        <v>966000</v>
      </c>
    </row>
    <row r="44" spans="1:26" ht="11.25">
      <c r="A44" s="164">
        <v>40732</v>
      </c>
      <c r="B44" s="152">
        <v>421</v>
      </c>
      <c r="C44" s="152"/>
      <c r="D44" s="147" t="s">
        <v>238</v>
      </c>
      <c r="E44" s="165">
        <v>139470</v>
      </c>
      <c r="F44" s="166" t="s">
        <v>276</v>
      </c>
      <c r="G44" s="167">
        <v>5</v>
      </c>
      <c r="H44" s="156">
        <f t="shared" si="23"/>
      </c>
      <c r="I44" s="156">
        <f t="shared" si="24"/>
      </c>
      <c r="J44" s="156">
        <f t="shared" si="25"/>
      </c>
      <c r="K44" s="156">
        <f t="shared" si="26"/>
      </c>
      <c r="L44" s="156">
        <f t="shared" si="27"/>
        <v>139470</v>
      </c>
      <c r="M44" s="186">
        <f t="shared" si="28"/>
      </c>
      <c r="N44" s="179">
        <f t="shared" si="29"/>
      </c>
      <c r="O44" s="156">
        <f t="shared" si="30"/>
      </c>
      <c r="P44" s="156">
        <f t="shared" si="31"/>
      </c>
      <c r="Q44" s="156">
        <f t="shared" si="32"/>
      </c>
      <c r="R44" s="156">
        <f t="shared" si="33"/>
      </c>
      <c r="S44" s="156">
        <f t="shared" si="34"/>
      </c>
      <c r="T44" s="156">
        <f t="shared" si="35"/>
      </c>
      <c r="U44" s="156">
        <f t="shared" si="36"/>
      </c>
      <c r="V44" s="156">
        <f t="shared" si="37"/>
      </c>
      <c r="W44" s="156">
        <f t="shared" si="38"/>
      </c>
      <c r="X44" s="156">
        <f t="shared" si="39"/>
      </c>
      <c r="Y44" s="186">
        <f t="shared" si="40"/>
      </c>
      <c r="Z44" s="197">
        <f t="shared" si="22"/>
        <v>0</v>
      </c>
    </row>
    <row r="45" spans="1:26" ht="11.25">
      <c r="A45" s="29">
        <v>40732</v>
      </c>
      <c r="B45" s="14">
        <v>421</v>
      </c>
      <c r="C45" s="14"/>
      <c r="D45" s="131" t="s">
        <v>179</v>
      </c>
      <c r="E45" s="35">
        <v>5275</v>
      </c>
      <c r="F45" s="12" t="s">
        <v>277</v>
      </c>
      <c r="G45" s="15">
        <v>5</v>
      </c>
      <c r="H45" s="18">
        <f t="shared" si="23"/>
      </c>
      <c r="I45" s="18">
        <f t="shared" si="24"/>
      </c>
      <c r="J45" s="18">
        <f t="shared" si="25"/>
      </c>
      <c r="K45" s="18">
        <f t="shared" si="26"/>
      </c>
      <c r="L45" s="18">
        <f t="shared" si="27"/>
        <v>5275</v>
      </c>
      <c r="M45" s="187">
        <f t="shared" si="28"/>
      </c>
      <c r="N45" s="180">
        <f t="shared" si="29"/>
      </c>
      <c r="O45" s="18">
        <f t="shared" si="30"/>
      </c>
      <c r="P45" s="18">
        <f t="shared" si="31"/>
      </c>
      <c r="Q45" s="18">
        <f t="shared" si="32"/>
      </c>
      <c r="R45" s="18">
        <f t="shared" si="33"/>
      </c>
      <c r="S45" s="18">
        <f t="shared" si="34"/>
      </c>
      <c r="T45" s="18">
        <f t="shared" si="35"/>
      </c>
      <c r="U45" s="18">
        <f t="shared" si="36"/>
      </c>
      <c r="V45" s="18">
        <f t="shared" si="37"/>
      </c>
      <c r="W45" s="18">
        <f t="shared" si="38"/>
      </c>
      <c r="X45" s="18">
        <f t="shared" si="39"/>
      </c>
      <c r="Y45" s="187">
        <f t="shared" si="40"/>
      </c>
      <c r="Z45" s="195">
        <f t="shared" si="22"/>
        <v>0</v>
      </c>
    </row>
    <row r="46" spans="1:26" ht="11.25">
      <c r="A46" s="29">
        <v>40732</v>
      </c>
      <c r="B46" s="14">
        <v>421</v>
      </c>
      <c r="C46" s="14"/>
      <c r="D46" s="131" t="s">
        <v>179</v>
      </c>
      <c r="E46" s="35">
        <v>40478</v>
      </c>
      <c r="F46" s="12" t="s">
        <v>278</v>
      </c>
      <c r="G46" s="15">
        <v>5</v>
      </c>
      <c r="H46" s="18">
        <f t="shared" si="23"/>
      </c>
      <c r="I46" s="18">
        <f t="shared" si="24"/>
      </c>
      <c r="J46" s="18">
        <f t="shared" si="25"/>
      </c>
      <c r="K46" s="18">
        <f t="shared" si="26"/>
      </c>
      <c r="L46" s="18">
        <f t="shared" si="27"/>
        <v>40478</v>
      </c>
      <c r="M46" s="187">
        <f t="shared" si="28"/>
      </c>
      <c r="N46" s="180">
        <f t="shared" si="29"/>
      </c>
      <c r="O46" s="18">
        <f t="shared" si="30"/>
      </c>
      <c r="P46" s="18">
        <f t="shared" si="31"/>
      </c>
      <c r="Q46" s="18">
        <f t="shared" si="32"/>
      </c>
      <c r="R46" s="18">
        <f t="shared" si="33"/>
      </c>
      <c r="S46" s="18">
        <f t="shared" si="34"/>
      </c>
      <c r="T46" s="18">
        <f t="shared" si="35"/>
      </c>
      <c r="U46" s="18">
        <f t="shared" si="36"/>
      </c>
      <c r="V46" s="18">
        <f t="shared" si="37"/>
      </c>
      <c r="W46" s="18">
        <f t="shared" si="38"/>
      </c>
      <c r="X46" s="18">
        <f t="shared" si="39"/>
      </c>
      <c r="Y46" s="187">
        <f t="shared" si="40"/>
      </c>
      <c r="Z46" s="195">
        <f t="shared" si="22"/>
        <v>0</v>
      </c>
    </row>
    <row r="47" spans="1:26" ht="11.25">
      <c r="A47" s="29">
        <v>40732</v>
      </c>
      <c r="B47" s="14">
        <v>421</v>
      </c>
      <c r="C47" s="14"/>
      <c r="D47" s="131" t="s">
        <v>1</v>
      </c>
      <c r="E47" s="35">
        <v>23940</v>
      </c>
      <c r="F47" s="12" t="s">
        <v>279</v>
      </c>
      <c r="G47" s="15">
        <v>3</v>
      </c>
      <c r="H47" s="18">
        <f t="shared" si="23"/>
      </c>
      <c r="I47" s="18">
        <f t="shared" si="24"/>
      </c>
      <c r="J47" s="18">
        <f t="shared" si="25"/>
        <v>23940</v>
      </c>
      <c r="K47" s="18">
        <f t="shared" si="26"/>
      </c>
      <c r="L47" s="18">
        <f t="shared" si="27"/>
      </c>
      <c r="M47" s="187">
        <f t="shared" si="28"/>
      </c>
      <c r="N47" s="180">
        <f t="shared" si="29"/>
      </c>
      <c r="O47" s="18">
        <f t="shared" si="30"/>
      </c>
      <c r="P47" s="18">
        <f t="shared" si="31"/>
      </c>
      <c r="Q47" s="18">
        <f t="shared" si="32"/>
      </c>
      <c r="R47" s="18">
        <f t="shared" si="33"/>
      </c>
      <c r="S47" s="18">
        <f t="shared" si="34"/>
      </c>
      <c r="T47" s="18">
        <f t="shared" si="35"/>
      </c>
      <c r="U47" s="18">
        <f t="shared" si="36"/>
      </c>
      <c r="V47" s="18">
        <f t="shared" si="37"/>
      </c>
      <c r="W47" s="18">
        <f t="shared" si="38"/>
      </c>
      <c r="X47" s="18">
        <f t="shared" si="39"/>
      </c>
      <c r="Y47" s="187">
        <f t="shared" si="40"/>
      </c>
      <c r="Z47" s="195">
        <f t="shared" si="22"/>
        <v>0</v>
      </c>
    </row>
    <row r="48" spans="1:26" ht="11.25">
      <c r="A48" s="29">
        <v>40732</v>
      </c>
      <c r="B48" s="14">
        <v>421</v>
      </c>
      <c r="C48" s="14"/>
      <c r="D48" s="131" t="s">
        <v>238</v>
      </c>
      <c r="E48" s="35">
        <v>99650</v>
      </c>
      <c r="F48" s="12" t="s">
        <v>280</v>
      </c>
      <c r="G48" s="15">
        <v>5</v>
      </c>
      <c r="H48" s="18">
        <f t="shared" si="23"/>
      </c>
      <c r="I48" s="18">
        <f t="shared" si="24"/>
      </c>
      <c r="J48" s="18">
        <f t="shared" si="25"/>
      </c>
      <c r="K48" s="18">
        <f t="shared" si="26"/>
      </c>
      <c r="L48" s="18">
        <f t="shared" si="27"/>
        <v>99650</v>
      </c>
      <c r="M48" s="187">
        <f t="shared" si="28"/>
      </c>
      <c r="N48" s="180">
        <f t="shared" si="29"/>
      </c>
      <c r="O48" s="18">
        <f t="shared" si="30"/>
      </c>
      <c r="P48" s="18">
        <f t="shared" si="31"/>
      </c>
      <c r="Q48" s="18">
        <f t="shared" si="32"/>
      </c>
      <c r="R48" s="18">
        <f t="shared" si="33"/>
      </c>
      <c r="S48" s="18">
        <f t="shared" si="34"/>
      </c>
      <c r="T48" s="18">
        <f t="shared" si="35"/>
      </c>
      <c r="U48" s="18">
        <f t="shared" si="36"/>
      </c>
      <c r="V48" s="18">
        <f t="shared" si="37"/>
      </c>
      <c r="W48" s="18">
        <f t="shared" si="38"/>
      </c>
      <c r="X48" s="18">
        <f t="shared" si="39"/>
      </c>
      <c r="Y48" s="187">
        <f t="shared" si="40"/>
      </c>
      <c r="Z48" s="195">
        <f t="shared" si="22"/>
        <v>0</v>
      </c>
    </row>
    <row r="49" spans="1:26" ht="11.25">
      <c r="A49" s="29">
        <v>40732</v>
      </c>
      <c r="B49" s="14">
        <v>421</v>
      </c>
      <c r="C49" s="14"/>
      <c r="D49" s="131" t="s">
        <v>179</v>
      </c>
      <c r="E49" s="35">
        <v>5229</v>
      </c>
      <c r="F49" s="12" t="s">
        <v>281</v>
      </c>
      <c r="G49" s="15">
        <v>5</v>
      </c>
      <c r="H49" s="18">
        <f t="shared" si="23"/>
      </c>
      <c r="I49" s="18">
        <f t="shared" si="24"/>
      </c>
      <c r="J49" s="18">
        <f t="shared" si="25"/>
      </c>
      <c r="K49" s="18">
        <f t="shared" si="26"/>
      </c>
      <c r="L49" s="18">
        <f t="shared" si="27"/>
        <v>5229</v>
      </c>
      <c r="M49" s="187">
        <f t="shared" si="28"/>
      </c>
      <c r="N49" s="180">
        <f t="shared" si="29"/>
      </c>
      <c r="O49" s="18">
        <f t="shared" si="30"/>
      </c>
      <c r="P49" s="18">
        <f t="shared" si="31"/>
      </c>
      <c r="Q49" s="18">
        <f t="shared" si="32"/>
      </c>
      <c r="R49" s="18">
        <f t="shared" si="33"/>
      </c>
      <c r="S49" s="18">
        <f t="shared" si="34"/>
      </c>
      <c r="T49" s="18">
        <f t="shared" si="35"/>
      </c>
      <c r="U49" s="18">
        <f t="shared" si="36"/>
      </c>
      <c r="V49" s="18">
        <f t="shared" si="37"/>
      </c>
      <c r="W49" s="18">
        <f t="shared" si="38"/>
      </c>
      <c r="X49" s="18">
        <f t="shared" si="39"/>
      </c>
      <c r="Y49" s="187">
        <f t="shared" si="40"/>
      </c>
      <c r="Z49" s="195">
        <f t="shared" si="22"/>
        <v>0</v>
      </c>
    </row>
    <row r="50" spans="1:26" ht="11.25">
      <c r="A50" s="29">
        <v>40732</v>
      </c>
      <c r="B50" s="14">
        <v>421</v>
      </c>
      <c r="C50" s="14"/>
      <c r="D50" s="131" t="s">
        <v>179</v>
      </c>
      <c r="E50" s="35">
        <v>39668</v>
      </c>
      <c r="F50" s="12" t="s">
        <v>282</v>
      </c>
      <c r="G50" s="15">
        <v>5</v>
      </c>
      <c r="H50" s="18">
        <f t="shared" si="23"/>
      </c>
      <c r="I50" s="18">
        <f t="shared" si="24"/>
      </c>
      <c r="J50" s="18">
        <f t="shared" si="25"/>
      </c>
      <c r="K50" s="18">
        <f t="shared" si="26"/>
      </c>
      <c r="L50" s="18">
        <f t="shared" si="27"/>
        <v>39668</v>
      </c>
      <c r="M50" s="187">
        <f t="shared" si="28"/>
      </c>
      <c r="N50" s="180">
        <f t="shared" si="29"/>
      </c>
      <c r="O50" s="18">
        <f t="shared" si="30"/>
      </c>
      <c r="P50" s="18">
        <f t="shared" si="31"/>
      </c>
      <c r="Q50" s="18">
        <f t="shared" si="32"/>
      </c>
      <c r="R50" s="18">
        <f t="shared" si="33"/>
      </c>
      <c r="S50" s="18">
        <f t="shared" si="34"/>
      </c>
      <c r="T50" s="18">
        <f t="shared" si="35"/>
      </c>
      <c r="U50" s="18">
        <f t="shared" si="36"/>
      </c>
      <c r="V50" s="18">
        <f t="shared" si="37"/>
      </c>
      <c r="W50" s="18">
        <f t="shared" si="38"/>
      </c>
      <c r="X50" s="18">
        <f t="shared" si="39"/>
      </c>
      <c r="Y50" s="187">
        <f t="shared" si="40"/>
      </c>
      <c r="Z50" s="195">
        <f t="shared" si="22"/>
        <v>0</v>
      </c>
    </row>
    <row r="51" spans="1:26" ht="11.25">
      <c r="A51" s="29">
        <v>40732</v>
      </c>
      <c r="B51" s="14">
        <v>421</v>
      </c>
      <c r="C51" s="14"/>
      <c r="D51" s="131" t="s">
        <v>179</v>
      </c>
      <c r="E51" s="35">
        <v>2</v>
      </c>
      <c r="F51" s="12" t="s">
        <v>283</v>
      </c>
      <c r="G51" s="15">
        <v>5</v>
      </c>
      <c r="H51" s="18">
        <f t="shared" si="23"/>
      </c>
      <c r="I51" s="18">
        <f t="shared" si="24"/>
      </c>
      <c r="J51" s="18">
        <f t="shared" si="25"/>
      </c>
      <c r="K51" s="18">
        <f t="shared" si="26"/>
      </c>
      <c r="L51" s="18">
        <f t="shared" si="27"/>
        <v>2</v>
      </c>
      <c r="M51" s="187">
        <f t="shared" si="28"/>
      </c>
      <c r="N51" s="180">
        <f t="shared" si="29"/>
      </c>
      <c r="O51" s="18">
        <f t="shared" si="30"/>
      </c>
      <c r="P51" s="18">
        <f t="shared" si="31"/>
      </c>
      <c r="Q51" s="18">
        <f t="shared" si="32"/>
      </c>
      <c r="R51" s="18">
        <f t="shared" si="33"/>
      </c>
      <c r="S51" s="18">
        <f t="shared" si="34"/>
      </c>
      <c r="T51" s="18">
        <f t="shared" si="35"/>
      </c>
      <c r="U51" s="18">
        <f t="shared" si="36"/>
      </c>
      <c r="V51" s="18">
        <f t="shared" si="37"/>
      </c>
      <c r="W51" s="18">
        <f t="shared" si="38"/>
      </c>
      <c r="X51" s="18">
        <f t="shared" si="39"/>
      </c>
      <c r="Y51" s="187">
        <f t="shared" si="40"/>
      </c>
      <c r="Z51" s="195">
        <f t="shared" si="22"/>
        <v>0</v>
      </c>
    </row>
    <row r="52" spans="1:26" ht="11.25">
      <c r="A52" s="29">
        <v>40736</v>
      </c>
      <c r="B52" s="14">
        <v>396</v>
      </c>
      <c r="C52" s="14"/>
      <c r="D52" s="131" t="s">
        <v>63</v>
      </c>
      <c r="E52" s="35">
        <v>46675</v>
      </c>
      <c r="F52" s="12" t="s">
        <v>284</v>
      </c>
      <c r="G52" s="15">
        <v>4</v>
      </c>
      <c r="H52" s="18">
        <f t="shared" si="23"/>
      </c>
      <c r="I52" s="18">
        <f t="shared" si="24"/>
      </c>
      <c r="J52" s="18">
        <f t="shared" si="25"/>
      </c>
      <c r="K52" s="18">
        <f t="shared" si="26"/>
        <v>46675</v>
      </c>
      <c r="L52" s="18">
        <f t="shared" si="27"/>
      </c>
      <c r="M52" s="187">
        <f t="shared" si="28"/>
      </c>
      <c r="N52" s="180">
        <f t="shared" si="29"/>
      </c>
      <c r="O52" s="18">
        <f t="shared" si="30"/>
      </c>
      <c r="P52" s="18">
        <f t="shared" si="31"/>
      </c>
      <c r="Q52" s="18">
        <f t="shared" si="32"/>
      </c>
      <c r="R52" s="18">
        <f t="shared" si="33"/>
      </c>
      <c r="S52" s="18">
        <f t="shared" si="34"/>
      </c>
      <c r="T52" s="18">
        <f t="shared" si="35"/>
      </c>
      <c r="U52" s="18">
        <f t="shared" si="36"/>
      </c>
      <c r="V52" s="18">
        <f t="shared" si="37"/>
      </c>
      <c r="W52" s="18">
        <f t="shared" si="38"/>
      </c>
      <c r="X52" s="18">
        <f t="shared" si="39"/>
      </c>
      <c r="Y52" s="187">
        <f t="shared" si="40"/>
      </c>
      <c r="Z52" s="195">
        <f t="shared" si="22"/>
        <v>0</v>
      </c>
    </row>
    <row r="53" spans="1:26" ht="11.25">
      <c r="A53" s="29">
        <v>40736</v>
      </c>
      <c r="B53" s="14">
        <v>397</v>
      </c>
      <c r="C53" s="14"/>
      <c r="D53" s="131" t="s">
        <v>63</v>
      </c>
      <c r="E53" s="35">
        <v>9335</v>
      </c>
      <c r="F53" s="12" t="s">
        <v>288</v>
      </c>
      <c r="G53" s="15">
        <v>5</v>
      </c>
      <c r="H53" s="18">
        <f t="shared" si="23"/>
      </c>
      <c r="I53" s="18">
        <f t="shared" si="24"/>
      </c>
      <c r="J53" s="18">
        <f t="shared" si="25"/>
      </c>
      <c r="K53" s="18">
        <f t="shared" si="26"/>
      </c>
      <c r="L53" s="18">
        <f t="shared" si="27"/>
        <v>9335</v>
      </c>
      <c r="M53" s="187">
        <f t="shared" si="28"/>
      </c>
      <c r="N53" s="180">
        <f t="shared" si="29"/>
      </c>
      <c r="O53" s="18">
        <f t="shared" si="30"/>
      </c>
      <c r="P53" s="18">
        <f t="shared" si="31"/>
      </c>
      <c r="Q53" s="18">
        <f t="shared" si="32"/>
      </c>
      <c r="R53" s="18">
        <f t="shared" si="33"/>
      </c>
      <c r="S53" s="18">
        <f t="shared" si="34"/>
      </c>
      <c r="T53" s="18">
        <f t="shared" si="35"/>
      </c>
      <c r="U53" s="18">
        <f t="shared" si="36"/>
      </c>
      <c r="V53" s="18">
        <f t="shared" si="37"/>
      </c>
      <c r="W53" s="18">
        <f t="shared" si="38"/>
      </c>
      <c r="X53" s="18">
        <f t="shared" si="39"/>
      </c>
      <c r="Y53" s="187">
        <f t="shared" si="40"/>
      </c>
      <c r="Z53" s="195">
        <f t="shared" si="22"/>
        <v>0</v>
      </c>
    </row>
    <row r="54" spans="1:26" ht="11.25">
      <c r="A54" s="29">
        <v>40743</v>
      </c>
      <c r="B54" s="14">
        <v>404</v>
      </c>
      <c r="C54" s="14"/>
      <c r="D54" s="131" t="s">
        <v>240</v>
      </c>
      <c r="E54" s="35">
        <v>46757</v>
      </c>
      <c r="F54" s="12" t="s">
        <v>64</v>
      </c>
      <c r="G54" s="15">
        <v>21</v>
      </c>
      <c r="H54" s="18">
        <f t="shared" si="23"/>
      </c>
      <c r="I54" s="18">
        <f t="shared" si="24"/>
      </c>
      <c r="J54" s="18">
        <f t="shared" si="25"/>
      </c>
      <c r="K54" s="18">
        <f t="shared" si="26"/>
      </c>
      <c r="L54" s="18">
        <f t="shared" si="27"/>
      </c>
      <c r="M54" s="187">
        <f t="shared" si="28"/>
      </c>
      <c r="N54" s="180">
        <f t="shared" si="29"/>
      </c>
      <c r="O54" s="18">
        <f t="shared" si="30"/>
      </c>
      <c r="P54" s="18">
        <f t="shared" si="31"/>
      </c>
      <c r="Q54" s="18">
        <f t="shared" si="32"/>
      </c>
      <c r="R54" s="18">
        <f t="shared" si="33"/>
      </c>
      <c r="S54" s="18">
        <f t="shared" si="34"/>
      </c>
      <c r="T54" s="18">
        <f t="shared" si="35"/>
      </c>
      <c r="U54" s="18">
        <f t="shared" si="36"/>
      </c>
      <c r="V54" s="18">
        <f t="shared" si="37"/>
      </c>
      <c r="W54" s="18">
        <f t="shared" si="38"/>
      </c>
      <c r="X54" s="18">
        <f t="shared" si="39"/>
        <v>46757</v>
      </c>
      <c r="Y54" s="187">
        <f t="shared" si="40"/>
      </c>
      <c r="Z54" s="195">
        <f t="shared" si="22"/>
        <v>46757</v>
      </c>
    </row>
    <row r="55" spans="1:26" ht="11.25">
      <c r="A55" s="29">
        <v>40743</v>
      </c>
      <c r="B55" s="14">
        <v>404</v>
      </c>
      <c r="C55" s="14"/>
      <c r="D55" s="131" t="s">
        <v>1</v>
      </c>
      <c r="E55" s="35">
        <v>35079</v>
      </c>
      <c r="F55" s="12" t="s">
        <v>285</v>
      </c>
      <c r="G55" s="15">
        <v>5</v>
      </c>
      <c r="H55" s="18">
        <f t="shared" si="23"/>
      </c>
      <c r="I55" s="18">
        <f t="shared" si="24"/>
      </c>
      <c r="J55" s="18">
        <f t="shared" si="25"/>
      </c>
      <c r="K55" s="18">
        <f t="shared" si="26"/>
      </c>
      <c r="L55" s="18">
        <f t="shared" si="27"/>
        <v>35079</v>
      </c>
      <c r="M55" s="187">
        <f t="shared" si="28"/>
      </c>
      <c r="N55" s="180">
        <f t="shared" si="29"/>
      </c>
      <c r="O55" s="18">
        <f t="shared" si="30"/>
      </c>
      <c r="P55" s="18">
        <f t="shared" si="31"/>
      </c>
      <c r="Q55" s="18">
        <f t="shared" si="32"/>
      </c>
      <c r="R55" s="18">
        <f t="shared" si="33"/>
      </c>
      <c r="S55" s="18">
        <f t="shared" si="34"/>
      </c>
      <c r="T55" s="18">
        <f t="shared" si="35"/>
      </c>
      <c r="U55" s="18">
        <f t="shared" si="36"/>
      </c>
      <c r="V55" s="18">
        <f t="shared" si="37"/>
      </c>
      <c r="W55" s="18">
        <f t="shared" si="38"/>
      </c>
      <c r="X55" s="18">
        <f t="shared" si="39"/>
      </c>
      <c r="Y55" s="187">
        <f t="shared" si="40"/>
      </c>
      <c r="Z55" s="195">
        <f t="shared" si="22"/>
        <v>0</v>
      </c>
    </row>
    <row r="56" spans="1:26" ht="11.25">
      <c r="A56" s="29">
        <v>40745</v>
      </c>
      <c r="B56" s="14">
        <v>426</v>
      </c>
      <c r="C56" s="14"/>
      <c r="D56" s="131" t="s">
        <v>240</v>
      </c>
      <c r="E56" s="35">
        <v>11340</v>
      </c>
      <c r="F56" s="12" t="s">
        <v>65</v>
      </c>
      <c r="G56" s="15">
        <v>21</v>
      </c>
      <c r="H56" s="18">
        <f t="shared" si="23"/>
      </c>
      <c r="I56" s="18">
        <f t="shared" si="24"/>
      </c>
      <c r="J56" s="18">
        <f t="shared" si="25"/>
      </c>
      <c r="K56" s="18">
        <f t="shared" si="26"/>
      </c>
      <c r="L56" s="18">
        <f t="shared" si="27"/>
      </c>
      <c r="M56" s="187">
        <f t="shared" si="28"/>
      </c>
      <c r="N56" s="180">
        <f t="shared" si="29"/>
      </c>
      <c r="O56" s="18">
        <f t="shared" si="30"/>
      </c>
      <c r="P56" s="18">
        <f t="shared" si="31"/>
      </c>
      <c r="Q56" s="18">
        <f t="shared" si="32"/>
      </c>
      <c r="R56" s="18">
        <f t="shared" si="33"/>
      </c>
      <c r="S56" s="18">
        <f t="shared" si="34"/>
      </c>
      <c r="T56" s="18">
        <f t="shared" si="35"/>
      </c>
      <c r="U56" s="18">
        <f t="shared" si="36"/>
      </c>
      <c r="V56" s="18">
        <f t="shared" si="37"/>
      </c>
      <c r="W56" s="18">
        <f t="shared" si="38"/>
      </c>
      <c r="X56" s="18">
        <f t="shared" si="39"/>
        <v>11340</v>
      </c>
      <c r="Y56" s="187">
        <f t="shared" si="40"/>
      </c>
      <c r="Z56" s="195">
        <f t="shared" si="22"/>
        <v>11340</v>
      </c>
    </row>
    <row r="57" spans="1:26" ht="11.25">
      <c r="A57" s="29">
        <v>40753</v>
      </c>
      <c r="B57" s="14">
        <v>411</v>
      </c>
      <c r="C57" s="14"/>
      <c r="D57" s="131" t="s">
        <v>1</v>
      </c>
      <c r="E57" s="35">
        <v>2380</v>
      </c>
      <c r="F57" s="12" t="s">
        <v>66</v>
      </c>
      <c r="G57" s="15">
        <v>13</v>
      </c>
      <c r="H57" s="18">
        <f t="shared" si="23"/>
      </c>
      <c r="I57" s="18">
        <f t="shared" si="24"/>
      </c>
      <c r="J57" s="18">
        <f t="shared" si="25"/>
      </c>
      <c r="K57" s="18">
        <f t="shared" si="26"/>
      </c>
      <c r="L57" s="18">
        <f t="shared" si="27"/>
      </c>
      <c r="M57" s="187">
        <f t="shared" si="28"/>
      </c>
      <c r="N57" s="180">
        <f t="shared" si="29"/>
      </c>
      <c r="O57" s="18">
        <f t="shared" si="30"/>
      </c>
      <c r="P57" s="18">
        <f t="shared" si="31"/>
        <v>2380</v>
      </c>
      <c r="Q57" s="18">
        <f t="shared" si="32"/>
      </c>
      <c r="R57" s="18">
        <f t="shared" si="33"/>
      </c>
      <c r="S57" s="18">
        <f t="shared" si="34"/>
      </c>
      <c r="T57" s="18">
        <f t="shared" si="35"/>
      </c>
      <c r="U57" s="18">
        <f t="shared" si="36"/>
      </c>
      <c r="V57" s="18">
        <f t="shared" si="37"/>
      </c>
      <c r="W57" s="18">
        <f t="shared" si="38"/>
      </c>
      <c r="X57" s="18">
        <f t="shared" si="39"/>
      </c>
      <c r="Y57" s="187">
        <f t="shared" si="40"/>
      </c>
      <c r="Z57" s="195">
        <f t="shared" si="22"/>
        <v>2380</v>
      </c>
    </row>
    <row r="58" spans="1:26" ht="11.25">
      <c r="A58" s="29">
        <v>40753</v>
      </c>
      <c r="B58" s="14">
        <v>412</v>
      </c>
      <c r="C58" s="14"/>
      <c r="D58" s="131" t="s">
        <v>1</v>
      </c>
      <c r="E58" s="35">
        <v>1250</v>
      </c>
      <c r="F58" s="12" t="s">
        <v>66</v>
      </c>
      <c r="G58" s="15">
        <v>13</v>
      </c>
      <c r="H58" s="18">
        <f t="shared" si="23"/>
      </c>
      <c r="I58" s="18">
        <f t="shared" si="24"/>
      </c>
      <c r="J58" s="18">
        <f t="shared" si="25"/>
      </c>
      <c r="K58" s="18">
        <f t="shared" si="26"/>
      </c>
      <c r="L58" s="18">
        <f t="shared" si="27"/>
      </c>
      <c r="M58" s="187">
        <f t="shared" si="28"/>
      </c>
      <c r="N58" s="180">
        <f t="shared" si="29"/>
      </c>
      <c r="O58" s="18">
        <f t="shared" si="30"/>
      </c>
      <c r="P58" s="18">
        <f t="shared" si="31"/>
        <v>1250</v>
      </c>
      <c r="Q58" s="18">
        <f t="shared" si="32"/>
      </c>
      <c r="R58" s="18">
        <f t="shared" si="33"/>
      </c>
      <c r="S58" s="18">
        <f t="shared" si="34"/>
      </c>
      <c r="T58" s="18">
        <f t="shared" si="35"/>
      </c>
      <c r="U58" s="18">
        <f t="shared" si="36"/>
      </c>
      <c r="V58" s="18">
        <f t="shared" si="37"/>
      </c>
      <c r="W58" s="18">
        <f t="shared" si="38"/>
      </c>
      <c r="X58" s="18">
        <f t="shared" si="39"/>
      </c>
      <c r="Y58" s="187">
        <f t="shared" si="40"/>
      </c>
      <c r="Z58" s="195">
        <f t="shared" si="22"/>
        <v>1250</v>
      </c>
    </row>
    <row r="59" spans="1:26" s="163" customFormat="1" ht="11.25">
      <c r="A59" s="168">
        <v>40753</v>
      </c>
      <c r="B59" s="169">
        <v>432</v>
      </c>
      <c r="C59" s="169"/>
      <c r="D59" s="170" t="s">
        <v>1</v>
      </c>
      <c r="E59" s="171">
        <v>35364</v>
      </c>
      <c r="F59" s="172" t="s">
        <v>286</v>
      </c>
      <c r="G59" s="173">
        <v>5</v>
      </c>
      <c r="H59" s="174">
        <f t="shared" si="23"/>
      </c>
      <c r="I59" s="174">
        <f t="shared" si="24"/>
      </c>
      <c r="J59" s="174">
        <f t="shared" si="25"/>
      </c>
      <c r="K59" s="174">
        <f t="shared" si="26"/>
      </c>
      <c r="L59" s="174">
        <f t="shared" si="27"/>
        <v>35364</v>
      </c>
      <c r="M59" s="188">
        <f t="shared" si="28"/>
      </c>
      <c r="N59" s="181">
        <f t="shared" si="29"/>
      </c>
      <c r="O59" s="174">
        <f t="shared" si="30"/>
      </c>
      <c r="P59" s="174">
        <f t="shared" si="31"/>
      </c>
      <c r="Q59" s="174">
        <f t="shared" si="32"/>
      </c>
      <c r="R59" s="174">
        <f t="shared" si="33"/>
      </c>
      <c r="S59" s="174">
        <f t="shared" si="34"/>
      </c>
      <c r="T59" s="174">
        <f t="shared" si="35"/>
      </c>
      <c r="U59" s="174">
        <f t="shared" si="36"/>
      </c>
      <c r="V59" s="174">
        <f t="shared" si="37"/>
      </c>
      <c r="W59" s="174">
        <f t="shared" si="38"/>
      </c>
      <c r="X59" s="174">
        <f t="shared" si="39"/>
      </c>
      <c r="Y59" s="188">
        <f t="shared" si="40"/>
      </c>
      <c r="Z59" s="196">
        <f t="shared" si="22"/>
        <v>0</v>
      </c>
    </row>
    <row r="60" spans="1:26" ht="11.25">
      <c r="A60" s="164">
        <v>40757</v>
      </c>
      <c r="B60" s="152">
        <v>439</v>
      </c>
      <c r="C60" s="152"/>
      <c r="D60" s="147" t="s">
        <v>1</v>
      </c>
      <c r="E60" s="165">
        <v>20980</v>
      </c>
      <c r="F60" s="166" t="s">
        <v>296</v>
      </c>
      <c r="G60" s="167">
        <v>99</v>
      </c>
      <c r="H60" s="167">
        <f aca="true" t="shared" si="41" ref="H60:H123">IF($G60=1,$E60,"")</f>
      </c>
      <c r="I60" s="167">
        <f aca="true" t="shared" si="42" ref="I60:I123">IF($G60=2,$E60,"")</f>
      </c>
      <c r="J60" s="167">
        <f aca="true" t="shared" si="43" ref="J60:J123">IF($G60=3,$E60,"")</f>
      </c>
      <c r="K60" s="167">
        <f aca="true" t="shared" si="44" ref="K60:K123">IF($G60=4,$E60,"")</f>
      </c>
      <c r="L60" s="167">
        <f aca="true" t="shared" si="45" ref="L60:L123">IF($G60=5,$E60,"")</f>
      </c>
      <c r="M60" s="189">
        <f aca="true" t="shared" si="46" ref="M60:M123">IF($G60=6,$E60,"")</f>
      </c>
      <c r="N60" s="179">
        <f t="shared" si="29"/>
      </c>
      <c r="O60" s="156">
        <f t="shared" si="30"/>
      </c>
      <c r="P60" s="156">
        <f t="shared" si="31"/>
      </c>
      <c r="Q60" s="156">
        <f t="shared" si="32"/>
      </c>
      <c r="R60" s="156">
        <f t="shared" si="33"/>
      </c>
      <c r="S60" s="156">
        <f t="shared" si="34"/>
      </c>
      <c r="T60" s="156">
        <f t="shared" si="35"/>
      </c>
      <c r="U60" s="156">
        <f t="shared" si="36"/>
      </c>
      <c r="V60" s="156">
        <f t="shared" si="37"/>
      </c>
      <c r="W60" s="156">
        <f t="shared" si="38"/>
      </c>
      <c r="X60" s="156">
        <f t="shared" si="39"/>
      </c>
      <c r="Y60" s="186">
        <f t="shared" si="40"/>
        <v>20980</v>
      </c>
      <c r="Z60" s="197">
        <f t="shared" si="22"/>
        <v>20980</v>
      </c>
    </row>
    <row r="61" spans="1:26" ht="11.25">
      <c r="A61" s="29">
        <v>40766</v>
      </c>
      <c r="B61" s="14">
        <v>444</v>
      </c>
      <c r="C61" s="14"/>
      <c r="D61" s="143" t="s">
        <v>80</v>
      </c>
      <c r="E61" s="35">
        <v>18500</v>
      </c>
      <c r="F61" s="12" t="s">
        <v>297</v>
      </c>
      <c r="G61" s="15">
        <v>13</v>
      </c>
      <c r="H61" s="15">
        <f t="shared" si="41"/>
      </c>
      <c r="I61" s="15">
        <f t="shared" si="42"/>
      </c>
      <c r="J61" s="15">
        <f t="shared" si="43"/>
      </c>
      <c r="K61" s="15">
        <f t="shared" si="44"/>
      </c>
      <c r="L61" s="15">
        <f t="shared" si="45"/>
      </c>
      <c r="M61" s="190">
        <f t="shared" si="46"/>
      </c>
      <c r="N61" s="180">
        <f t="shared" si="29"/>
      </c>
      <c r="O61" s="18">
        <f t="shared" si="30"/>
      </c>
      <c r="P61" s="18">
        <f t="shared" si="31"/>
        <v>18500</v>
      </c>
      <c r="Q61" s="18">
        <f t="shared" si="32"/>
      </c>
      <c r="R61" s="18">
        <f t="shared" si="33"/>
      </c>
      <c r="S61" s="18">
        <f t="shared" si="34"/>
      </c>
      <c r="T61" s="18">
        <f t="shared" si="35"/>
      </c>
      <c r="U61" s="18">
        <f t="shared" si="36"/>
      </c>
      <c r="V61" s="18">
        <f t="shared" si="37"/>
      </c>
      <c r="W61" s="18">
        <f t="shared" si="38"/>
      </c>
      <c r="X61" s="18">
        <f t="shared" si="39"/>
      </c>
      <c r="Y61" s="187">
        <f t="shared" si="40"/>
      </c>
      <c r="Z61" s="195">
        <f t="shared" si="22"/>
        <v>18500</v>
      </c>
    </row>
    <row r="62" spans="1:26" ht="11.25">
      <c r="A62" s="29">
        <v>40773</v>
      </c>
      <c r="B62" s="14">
        <v>450</v>
      </c>
      <c r="C62" s="14"/>
      <c r="D62" s="146" t="s">
        <v>80</v>
      </c>
      <c r="E62" s="35">
        <v>18000</v>
      </c>
      <c r="F62" s="12" t="s">
        <v>297</v>
      </c>
      <c r="G62" s="15">
        <v>13</v>
      </c>
      <c r="H62" s="15">
        <f t="shared" si="41"/>
      </c>
      <c r="I62" s="15">
        <f t="shared" si="42"/>
      </c>
      <c r="J62" s="15">
        <f t="shared" si="43"/>
      </c>
      <c r="K62" s="15">
        <f t="shared" si="44"/>
      </c>
      <c r="L62" s="15">
        <f t="shared" si="45"/>
      </c>
      <c r="M62" s="190">
        <f t="shared" si="46"/>
      </c>
      <c r="N62" s="180">
        <f t="shared" si="29"/>
      </c>
      <c r="O62" s="18">
        <f t="shared" si="30"/>
      </c>
      <c r="P62" s="18">
        <f t="shared" si="31"/>
        <v>18000</v>
      </c>
      <c r="Q62" s="18">
        <f t="shared" si="32"/>
      </c>
      <c r="R62" s="18">
        <f t="shared" si="33"/>
      </c>
      <c r="S62" s="18">
        <f t="shared" si="34"/>
      </c>
      <c r="T62" s="18">
        <f t="shared" si="35"/>
      </c>
      <c r="U62" s="18">
        <f t="shared" si="36"/>
      </c>
      <c r="V62" s="18">
        <f t="shared" si="37"/>
      </c>
      <c r="W62" s="18">
        <f t="shared" si="38"/>
      </c>
      <c r="X62" s="18">
        <f t="shared" si="39"/>
      </c>
      <c r="Y62" s="187">
        <f t="shared" si="40"/>
      </c>
      <c r="Z62" s="195">
        <f t="shared" si="22"/>
        <v>18000</v>
      </c>
    </row>
    <row r="63" spans="1:26" ht="12">
      <c r="A63" s="29">
        <v>40774</v>
      </c>
      <c r="B63" s="14">
        <v>452</v>
      </c>
      <c r="C63" s="144"/>
      <c r="D63" s="148" t="s">
        <v>82</v>
      </c>
      <c r="E63" s="145">
        <v>25800</v>
      </c>
      <c r="F63" s="12" t="s">
        <v>298</v>
      </c>
      <c r="G63" s="15">
        <v>21</v>
      </c>
      <c r="H63" s="15">
        <f t="shared" si="41"/>
      </c>
      <c r="I63" s="15">
        <f t="shared" si="42"/>
      </c>
      <c r="J63" s="15">
        <f t="shared" si="43"/>
      </c>
      <c r="K63" s="15">
        <f t="shared" si="44"/>
      </c>
      <c r="L63" s="15">
        <f t="shared" si="45"/>
      </c>
      <c r="M63" s="190">
        <f t="shared" si="46"/>
      </c>
      <c r="N63" s="180">
        <f t="shared" si="29"/>
      </c>
      <c r="O63" s="18">
        <f t="shared" si="30"/>
      </c>
      <c r="P63" s="18">
        <f t="shared" si="31"/>
      </c>
      <c r="Q63" s="18">
        <f t="shared" si="32"/>
      </c>
      <c r="R63" s="18">
        <f t="shared" si="33"/>
      </c>
      <c r="S63" s="18">
        <f t="shared" si="34"/>
      </c>
      <c r="T63" s="18">
        <f t="shared" si="35"/>
      </c>
      <c r="U63" s="18">
        <f t="shared" si="36"/>
      </c>
      <c r="V63" s="18">
        <f t="shared" si="37"/>
      </c>
      <c r="W63" s="18">
        <f t="shared" si="38"/>
      </c>
      <c r="X63" s="18">
        <f t="shared" si="39"/>
        <v>25800</v>
      </c>
      <c r="Y63" s="187">
        <f t="shared" si="40"/>
      </c>
      <c r="Z63" s="195">
        <f t="shared" si="22"/>
        <v>25800</v>
      </c>
    </row>
    <row r="64" spans="1:26" ht="11.25">
      <c r="A64" s="29">
        <v>40774</v>
      </c>
      <c r="B64" s="14">
        <v>452</v>
      </c>
      <c r="C64" s="14"/>
      <c r="D64" s="147" t="s">
        <v>82</v>
      </c>
      <c r="E64" s="35">
        <v>44650</v>
      </c>
      <c r="F64" s="12" t="s">
        <v>299</v>
      </c>
      <c r="G64" s="15">
        <v>21</v>
      </c>
      <c r="H64" s="15">
        <f t="shared" si="41"/>
      </c>
      <c r="I64" s="15">
        <f t="shared" si="42"/>
      </c>
      <c r="J64" s="15">
        <f t="shared" si="43"/>
      </c>
      <c r="K64" s="15">
        <f t="shared" si="44"/>
      </c>
      <c r="L64" s="15">
        <f t="shared" si="45"/>
      </c>
      <c r="M64" s="190">
        <f t="shared" si="46"/>
      </c>
      <c r="N64" s="180">
        <f t="shared" si="29"/>
      </c>
      <c r="O64" s="18">
        <f t="shared" si="30"/>
      </c>
      <c r="P64" s="18">
        <f t="shared" si="31"/>
      </c>
      <c r="Q64" s="18">
        <f t="shared" si="32"/>
      </c>
      <c r="R64" s="18">
        <f t="shared" si="33"/>
      </c>
      <c r="S64" s="18">
        <f t="shared" si="34"/>
      </c>
      <c r="T64" s="18">
        <f t="shared" si="35"/>
      </c>
      <c r="U64" s="18">
        <f t="shared" si="36"/>
      </c>
      <c r="V64" s="18">
        <f t="shared" si="37"/>
      </c>
      <c r="W64" s="18">
        <f t="shared" si="38"/>
      </c>
      <c r="X64" s="18">
        <f t="shared" si="39"/>
        <v>44650</v>
      </c>
      <c r="Y64" s="187">
        <f t="shared" si="40"/>
      </c>
      <c r="Z64" s="195">
        <f t="shared" si="22"/>
        <v>44650</v>
      </c>
    </row>
    <row r="65" spans="1:26" ht="11.25">
      <c r="A65" s="29">
        <v>40774</v>
      </c>
      <c r="B65" s="14">
        <v>453</v>
      </c>
      <c r="C65" s="14"/>
      <c r="D65" s="131" t="s">
        <v>82</v>
      </c>
      <c r="E65" s="35">
        <v>2060</v>
      </c>
      <c r="F65" s="12" t="s">
        <v>300</v>
      </c>
      <c r="G65" s="15">
        <v>21</v>
      </c>
      <c r="H65" s="15">
        <f t="shared" si="41"/>
      </c>
      <c r="I65" s="15">
        <f t="shared" si="42"/>
      </c>
      <c r="J65" s="15">
        <f t="shared" si="43"/>
      </c>
      <c r="K65" s="15">
        <f t="shared" si="44"/>
      </c>
      <c r="L65" s="15">
        <f t="shared" si="45"/>
      </c>
      <c r="M65" s="190">
        <f t="shared" si="46"/>
      </c>
      <c r="N65" s="180">
        <f t="shared" si="29"/>
      </c>
      <c r="O65" s="18">
        <f t="shared" si="30"/>
      </c>
      <c r="P65" s="18">
        <f t="shared" si="31"/>
      </c>
      <c r="Q65" s="18">
        <f t="shared" si="32"/>
      </c>
      <c r="R65" s="18">
        <f t="shared" si="33"/>
      </c>
      <c r="S65" s="18">
        <f t="shared" si="34"/>
      </c>
      <c r="T65" s="18">
        <f t="shared" si="35"/>
      </c>
      <c r="U65" s="18">
        <f t="shared" si="36"/>
      </c>
      <c r="V65" s="18">
        <f t="shared" si="37"/>
      </c>
      <c r="W65" s="18">
        <f t="shared" si="38"/>
      </c>
      <c r="X65" s="18">
        <f t="shared" si="39"/>
        <v>2060</v>
      </c>
      <c r="Y65" s="187">
        <f t="shared" si="40"/>
      </c>
      <c r="Z65" s="195">
        <f t="shared" si="22"/>
        <v>2060</v>
      </c>
    </row>
    <row r="66" spans="1:26" s="163" customFormat="1" ht="11.25">
      <c r="A66" s="168">
        <v>40778</v>
      </c>
      <c r="B66" s="169">
        <v>468</v>
      </c>
      <c r="C66" s="169"/>
      <c r="D66" s="170" t="s">
        <v>63</v>
      </c>
      <c r="E66" s="171">
        <v>2835</v>
      </c>
      <c r="F66" s="172" t="s">
        <v>302</v>
      </c>
      <c r="G66" s="173">
        <v>3</v>
      </c>
      <c r="H66" s="173">
        <f t="shared" si="41"/>
      </c>
      <c r="I66" s="173">
        <f t="shared" si="42"/>
      </c>
      <c r="J66" s="198">
        <f t="shared" si="43"/>
        <v>2835</v>
      </c>
      <c r="K66" s="173">
        <f t="shared" si="44"/>
      </c>
      <c r="L66" s="173">
        <f t="shared" si="45"/>
      </c>
      <c r="M66" s="191">
        <f t="shared" si="46"/>
      </c>
      <c r="N66" s="181">
        <f t="shared" si="29"/>
      </c>
      <c r="O66" s="174">
        <f t="shared" si="30"/>
      </c>
      <c r="P66" s="174">
        <f t="shared" si="31"/>
      </c>
      <c r="Q66" s="174">
        <f t="shared" si="32"/>
      </c>
      <c r="R66" s="174">
        <f t="shared" si="33"/>
      </c>
      <c r="S66" s="174">
        <f t="shared" si="34"/>
      </c>
      <c r="T66" s="174">
        <f t="shared" si="35"/>
      </c>
      <c r="U66" s="174">
        <f t="shared" si="36"/>
      </c>
      <c r="V66" s="174">
        <f t="shared" si="37"/>
      </c>
      <c r="W66" s="174">
        <f t="shared" si="38"/>
      </c>
      <c r="X66" s="174">
        <f t="shared" si="39"/>
      </c>
      <c r="Y66" s="188">
        <f t="shared" si="40"/>
      </c>
      <c r="Z66" s="196">
        <f t="shared" si="22"/>
        <v>0</v>
      </c>
    </row>
    <row r="67" spans="1:26" ht="11.25">
      <c r="A67" s="164"/>
      <c r="B67" s="152"/>
      <c r="C67" s="152"/>
      <c r="D67" s="147"/>
      <c r="E67" s="165"/>
      <c r="F67" s="166"/>
      <c r="G67" s="167"/>
      <c r="H67" s="167">
        <f t="shared" si="41"/>
      </c>
      <c r="I67" s="167">
        <f t="shared" si="42"/>
      </c>
      <c r="J67" s="167">
        <f t="shared" si="43"/>
      </c>
      <c r="K67" s="167">
        <f t="shared" si="44"/>
      </c>
      <c r="L67" s="167">
        <f t="shared" si="45"/>
      </c>
      <c r="M67" s="189">
        <f t="shared" si="46"/>
      </c>
      <c r="N67" s="179">
        <f t="shared" si="29"/>
      </c>
      <c r="O67" s="156">
        <f t="shared" si="30"/>
      </c>
      <c r="P67" s="156">
        <f t="shared" si="31"/>
      </c>
      <c r="Q67" s="156">
        <f t="shared" si="32"/>
      </c>
      <c r="R67" s="156">
        <f t="shared" si="33"/>
      </c>
      <c r="S67" s="156">
        <f t="shared" si="34"/>
      </c>
      <c r="T67" s="156">
        <f t="shared" si="35"/>
      </c>
      <c r="U67" s="156">
        <f t="shared" si="36"/>
      </c>
      <c r="V67" s="156">
        <f t="shared" si="37"/>
      </c>
      <c r="W67" s="156">
        <f t="shared" si="38"/>
      </c>
      <c r="X67" s="156">
        <f t="shared" si="39"/>
      </c>
      <c r="Y67" s="186">
        <f t="shared" si="40"/>
      </c>
      <c r="Z67" s="197">
        <f t="shared" si="22"/>
        <v>0</v>
      </c>
    </row>
    <row r="68" spans="1:26" ht="11.25">
      <c r="A68" s="29"/>
      <c r="B68" s="14"/>
      <c r="C68" s="14"/>
      <c r="D68" s="131"/>
      <c r="E68" s="35"/>
      <c r="F68" s="12"/>
      <c r="G68" s="15"/>
      <c r="H68" s="15">
        <f t="shared" si="41"/>
      </c>
      <c r="I68" s="15">
        <f t="shared" si="42"/>
      </c>
      <c r="J68" s="15">
        <f t="shared" si="43"/>
      </c>
      <c r="K68" s="15">
        <f t="shared" si="44"/>
      </c>
      <c r="L68" s="15">
        <f t="shared" si="45"/>
      </c>
      <c r="M68" s="190">
        <f t="shared" si="46"/>
      </c>
      <c r="N68" s="180">
        <f t="shared" si="29"/>
      </c>
      <c r="O68" s="18">
        <f t="shared" si="30"/>
      </c>
      <c r="P68" s="18">
        <f t="shared" si="31"/>
      </c>
      <c r="Q68" s="18">
        <f t="shared" si="32"/>
      </c>
      <c r="R68" s="18">
        <f t="shared" si="33"/>
      </c>
      <c r="S68" s="18">
        <f t="shared" si="34"/>
      </c>
      <c r="T68" s="18">
        <f t="shared" si="35"/>
      </c>
      <c r="U68" s="18">
        <f t="shared" si="36"/>
      </c>
      <c r="V68" s="18">
        <f t="shared" si="37"/>
      </c>
      <c r="W68" s="18">
        <f t="shared" si="38"/>
      </c>
      <c r="X68" s="18">
        <f t="shared" si="39"/>
      </c>
      <c r="Y68" s="187">
        <f t="shared" si="40"/>
      </c>
      <c r="Z68" s="195">
        <f t="shared" si="22"/>
        <v>0</v>
      </c>
    </row>
    <row r="69" spans="1:26" ht="11.25">
      <c r="A69" s="29"/>
      <c r="B69" s="14"/>
      <c r="C69" s="14"/>
      <c r="D69" s="131"/>
      <c r="E69" s="35"/>
      <c r="F69" s="12"/>
      <c r="G69" s="15"/>
      <c r="H69" s="15">
        <f t="shared" si="41"/>
      </c>
      <c r="I69" s="15">
        <f t="shared" si="42"/>
      </c>
      <c r="J69" s="15">
        <f t="shared" si="43"/>
      </c>
      <c r="K69" s="15">
        <f t="shared" si="44"/>
      </c>
      <c r="L69" s="15">
        <f t="shared" si="45"/>
      </c>
      <c r="M69" s="190">
        <f t="shared" si="46"/>
      </c>
      <c r="N69" s="180">
        <f t="shared" si="29"/>
      </c>
      <c r="O69" s="18">
        <f t="shared" si="30"/>
      </c>
      <c r="P69" s="18">
        <f t="shared" si="31"/>
      </c>
      <c r="Q69" s="18">
        <f t="shared" si="32"/>
      </c>
      <c r="R69" s="18">
        <f t="shared" si="33"/>
      </c>
      <c r="S69" s="18">
        <f t="shared" si="34"/>
      </c>
      <c r="T69" s="18">
        <f t="shared" si="35"/>
      </c>
      <c r="U69" s="18">
        <f t="shared" si="36"/>
      </c>
      <c r="V69" s="18">
        <f t="shared" si="37"/>
      </c>
      <c r="W69" s="18">
        <f t="shared" si="38"/>
      </c>
      <c r="X69" s="18">
        <f t="shared" si="39"/>
      </c>
      <c r="Y69" s="187">
        <f t="shared" si="40"/>
      </c>
      <c r="Z69" s="195">
        <f t="shared" si="22"/>
        <v>0</v>
      </c>
    </row>
    <row r="70" spans="1:26" ht="11.25">
      <c r="A70" s="29"/>
      <c r="B70" s="14"/>
      <c r="C70" s="14"/>
      <c r="D70" s="131"/>
      <c r="E70" s="35"/>
      <c r="F70" s="12"/>
      <c r="G70" s="15"/>
      <c r="H70" s="15">
        <f t="shared" si="41"/>
      </c>
      <c r="I70" s="15">
        <f t="shared" si="42"/>
      </c>
      <c r="J70" s="15">
        <f t="shared" si="43"/>
      </c>
      <c r="K70" s="15">
        <f t="shared" si="44"/>
      </c>
      <c r="L70" s="15">
        <f t="shared" si="45"/>
      </c>
      <c r="M70" s="190">
        <f t="shared" si="46"/>
      </c>
      <c r="N70" s="180">
        <f t="shared" si="29"/>
      </c>
      <c r="O70" s="18">
        <f t="shared" si="30"/>
      </c>
      <c r="P70" s="18">
        <f t="shared" si="31"/>
      </c>
      <c r="Q70" s="18">
        <f t="shared" si="32"/>
      </c>
      <c r="R70" s="18">
        <f t="shared" si="33"/>
      </c>
      <c r="S70" s="18">
        <f t="shared" si="34"/>
      </c>
      <c r="T70" s="18">
        <f t="shared" si="35"/>
      </c>
      <c r="U70" s="18">
        <f t="shared" si="36"/>
      </c>
      <c r="V70" s="18">
        <f t="shared" si="37"/>
      </c>
      <c r="W70" s="18">
        <f t="shared" si="38"/>
      </c>
      <c r="X70" s="18">
        <f t="shared" si="39"/>
      </c>
      <c r="Y70" s="187">
        <f t="shared" si="40"/>
      </c>
      <c r="Z70" s="195">
        <f t="shared" si="22"/>
        <v>0</v>
      </c>
    </row>
    <row r="71" spans="1:26" ht="11.25">
      <c r="A71" s="29"/>
      <c r="B71" s="14"/>
      <c r="C71" s="14"/>
      <c r="D71" s="131"/>
      <c r="E71" s="35"/>
      <c r="F71" s="12"/>
      <c r="G71" s="15"/>
      <c r="H71" s="15">
        <f t="shared" si="41"/>
      </c>
      <c r="I71" s="15">
        <f t="shared" si="42"/>
      </c>
      <c r="J71" s="15">
        <f t="shared" si="43"/>
      </c>
      <c r="K71" s="15">
        <f t="shared" si="44"/>
      </c>
      <c r="L71" s="15">
        <f t="shared" si="45"/>
      </c>
      <c r="M71" s="190">
        <f t="shared" si="46"/>
      </c>
      <c r="N71" s="180">
        <f t="shared" si="29"/>
      </c>
      <c r="O71" s="18">
        <f t="shared" si="30"/>
      </c>
      <c r="P71" s="18">
        <f t="shared" si="31"/>
      </c>
      <c r="Q71" s="18">
        <f t="shared" si="32"/>
      </c>
      <c r="R71" s="18">
        <f t="shared" si="33"/>
      </c>
      <c r="S71" s="18">
        <f t="shared" si="34"/>
      </c>
      <c r="T71" s="18">
        <f t="shared" si="35"/>
      </c>
      <c r="U71" s="18">
        <f t="shared" si="36"/>
      </c>
      <c r="V71" s="18">
        <f t="shared" si="37"/>
      </c>
      <c r="W71" s="18">
        <f t="shared" si="38"/>
      </c>
      <c r="X71" s="18">
        <f t="shared" si="39"/>
      </c>
      <c r="Y71" s="187">
        <f t="shared" si="40"/>
      </c>
      <c r="Z71" s="195">
        <f>SUM(N71:Y71)</f>
        <v>0</v>
      </c>
    </row>
    <row r="72" spans="1:26" ht="11.25">
      <c r="A72" s="29"/>
      <c r="B72" s="14"/>
      <c r="C72" s="14"/>
      <c r="D72" s="131"/>
      <c r="E72" s="35"/>
      <c r="F72" s="12"/>
      <c r="G72" s="15"/>
      <c r="H72" s="15">
        <f t="shared" si="41"/>
      </c>
      <c r="I72" s="15">
        <f t="shared" si="42"/>
      </c>
      <c r="J72" s="15">
        <f t="shared" si="43"/>
      </c>
      <c r="K72" s="15">
        <f t="shared" si="44"/>
      </c>
      <c r="L72" s="15">
        <f t="shared" si="45"/>
      </c>
      <c r="M72" s="190">
        <f t="shared" si="46"/>
      </c>
      <c r="N72" s="180">
        <f aca="true" t="shared" si="47" ref="N72:N135">IF($G72=11,$E72,"")</f>
      </c>
      <c r="O72" s="18">
        <f aca="true" t="shared" si="48" ref="O72:O135">IF($G72=12,$E72,"")</f>
      </c>
      <c r="P72" s="18">
        <f aca="true" t="shared" si="49" ref="P72:P135">IF($G72=13,$E72,"")</f>
      </c>
      <c r="Q72" s="18">
        <f aca="true" t="shared" si="50" ref="Q72:Q135">IF($G72=14,$E72,"")</f>
      </c>
      <c r="R72" s="18">
        <f aca="true" t="shared" si="51" ref="R72:R135">IF($G72=15,$E72,"")</f>
      </c>
      <c r="S72" s="18">
        <f aca="true" t="shared" si="52" ref="S72:S135">IF($G72=16,$E72,"")</f>
      </c>
      <c r="T72" s="18">
        <f aca="true" t="shared" si="53" ref="T72:T135">IF($G72=17,$E72,"")</f>
      </c>
      <c r="U72" s="18">
        <f aca="true" t="shared" si="54" ref="U72:U135">IF($G72=18,$E72,"")</f>
      </c>
      <c r="V72" s="18">
        <f aca="true" t="shared" si="55" ref="V72:V135">IF($G72=19,$E72,"")</f>
      </c>
      <c r="W72" s="18">
        <f aca="true" t="shared" si="56" ref="W72:W135">IF($G72=20,E72,"")</f>
      </c>
      <c r="X72" s="18">
        <f t="shared" si="39"/>
      </c>
      <c r="Y72" s="187">
        <f aca="true" t="shared" si="57" ref="Y72:Y135">IF($G72=99,$E72,"")</f>
      </c>
      <c r="Z72" s="195">
        <f>SUM(N72:Y72)</f>
        <v>0</v>
      </c>
    </row>
    <row r="73" spans="1:26" ht="11.25">
      <c r="A73" s="29"/>
      <c r="B73" s="14"/>
      <c r="C73" s="14"/>
      <c r="D73" s="131"/>
      <c r="E73" s="35"/>
      <c r="F73" s="12"/>
      <c r="G73" s="15"/>
      <c r="H73" s="15">
        <f t="shared" si="41"/>
      </c>
      <c r="I73" s="15">
        <f t="shared" si="42"/>
      </c>
      <c r="J73" s="15">
        <f t="shared" si="43"/>
      </c>
      <c r="K73" s="15">
        <f t="shared" si="44"/>
      </c>
      <c r="L73" s="15">
        <f t="shared" si="45"/>
      </c>
      <c r="M73" s="190">
        <f t="shared" si="46"/>
      </c>
      <c r="N73" s="180">
        <f t="shared" si="47"/>
      </c>
      <c r="O73" s="18">
        <f t="shared" si="48"/>
      </c>
      <c r="P73" s="18">
        <f t="shared" si="49"/>
      </c>
      <c r="Q73" s="18">
        <f t="shared" si="50"/>
      </c>
      <c r="R73" s="18">
        <f t="shared" si="51"/>
      </c>
      <c r="S73" s="18">
        <f t="shared" si="52"/>
      </c>
      <c r="T73" s="18">
        <f t="shared" si="53"/>
      </c>
      <c r="U73" s="18">
        <f t="shared" si="54"/>
      </c>
      <c r="V73" s="18">
        <f t="shared" si="55"/>
      </c>
      <c r="W73" s="18">
        <f t="shared" si="56"/>
      </c>
      <c r="X73" s="18">
        <f t="shared" si="39"/>
      </c>
      <c r="Y73" s="187">
        <f t="shared" si="57"/>
      </c>
      <c r="Z73" s="195">
        <f aca="true" t="shared" si="58" ref="Z73:Z136">SUM(N73:Y73)</f>
        <v>0</v>
      </c>
    </row>
    <row r="74" spans="1:26" ht="11.25">
      <c r="A74" s="29"/>
      <c r="B74" s="14"/>
      <c r="C74" s="14"/>
      <c r="D74" s="131"/>
      <c r="E74" s="35"/>
      <c r="F74" s="12"/>
      <c r="G74" s="15"/>
      <c r="H74" s="15">
        <f t="shared" si="41"/>
      </c>
      <c r="I74" s="15">
        <f t="shared" si="42"/>
      </c>
      <c r="J74" s="15">
        <f t="shared" si="43"/>
      </c>
      <c r="K74" s="15">
        <f t="shared" si="44"/>
      </c>
      <c r="L74" s="15">
        <f t="shared" si="45"/>
      </c>
      <c r="M74" s="190">
        <f t="shared" si="46"/>
      </c>
      <c r="N74" s="180">
        <f t="shared" si="47"/>
      </c>
      <c r="O74" s="18">
        <f t="shared" si="48"/>
      </c>
      <c r="P74" s="18">
        <f t="shared" si="49"/>
      </c>
      <c r="Q74" s="18">
        <f t="shared" si="50"/>
      </c>
      <c r="R74" s="18">
        <f t="shared" si="51"/>
      </c>
      <c r="S74" s="18">
        <f t="shared" si="52"/>
      </c>
      <c r="T74" s="18">
        <f t="shared" si="53"/>
      </c>
      <c r="U74" s="18">
        <f t="shared" si="54"/>
      </c>
      <c r="V74" s="18">
        <f t="shared" si="55"/>
      </c>
      <c r="W74" s="18">
        <f t="shared" si="56"/>
      </c>
      <c r="X74" s="18">
        <f t="shared" si="39"/>
      </c>
      <c r="Y74" s="187">
        <f t="shared" si="57"/>
      </c>
      <c r="Z74" s="195">
        <f t="shared" si="58"/>
        <v>0</v>
      </c>
    </row>
    <row r="75" spans="1:26" ht="11.25">
      <c r="A75" s="29"/>
      <c r="B75" s="14"/>
      <c r="C75" s="14"/>
      <c r="D75" s="131"/>
      <c r="E75" s="35"/>
      <c r="F75" s="12"/>
      <c r="G75" s="15"/>
      <c r="H75" s="15">
        <f t="shared" si="41"/>
      </c>
      <c r="I75" s="15">
        <f t="shared" si="42"/>
      </c>
      <c r="J75" s="15">
        <f t="shared" si="43"/>
      </c>
      <c r="K75" s="15">
        <f t="shared" si="44"/>
      </c>
      <c r="L75" s="15">
        <f t="shared" si="45"/>
      </c>
      <c r="M75" s="190">
        <f t="shared" si="46"/>
      </c>
      <c r="N75" s="180">
        <f t="shared" si="47"/>
      </c>
      <c r="O75" s="18">
        <f t="shared" si="48"/>
      </c>
      <c r="P75" s="18">
        <f t="shared" si="49"/>
      </c>
      <c r="Q75" s="18">
        <f t="shared" si="50"/>
      </c>
      <c r="R75" s="18">
        <f t="shared" si="51"/>
      </c>
      <c r="S75" s="18">
        <f t="shared" si="52"/>
      </c>
      <c r="T75" s="18">
        <f t="shared" si="53"/>
      </c>
      <c r="U75" s="18">
        <f t="shared" si="54"/>
      </c>
      <c r="V75" s="18">
        <f t="shared" si="55"/>
      </c>
      <c r="W75" s="18">
        <f t="shared" si="56"/>
      </c>
      <c r="X75" s="18">
        <f t="shared" si="39"/>
      </c>
      <c r="Y75" s="187">
        <f t="shared" si="57"/>
      </c>
      <c r="Z75" s="195">
        <f t="shared" si="58"/>
        <v>0</v>
      </c>
    </row>
    <row r="76" spans="1:26" ht="11.25">
      <c r="A76" s="29"/>
      <c r="B76" s="14"/>
      <c r="C76" s="14"/>
      <c r="D76" s="131"/>
      <c r="E76" s="35"/>
      <c r="F76" s="12"/>
      <c r="G76" s="15"/>
      <c r="H76" s="15">
        <f t="shared" si="41"/>
      </c>
      <c r="I76" s="15">
        <f t="shared" si="42"/>
      </c>
      <c r="J76" s="15">
        <f t="shared" si="43"/>
      </c>
      <c r="K76" s="15">
        <f t="shared" si="44"/>
      </c>
      <c r="L76" s="15">
        <f t="shared" si="45"/>
      </c>
      <c r="M76" s="190">
        <f t="shared" si="46"/>
      </c>
      <c r="N76" s="180">
        <f t="shared" si="47"/>
      </c>
      <c r="O76" s="18">
        <f t="shared" si="48"/>
      </c>
      <c r="P76" s="18">
        <f t="shared" si="49"/>
      </c>
      <c r="Q76" s="18">
        <f t="shared" si="50"/>
      </c>
      <c r="R76" s="18">
        <f t="shared" si="51"/>
      </c>
      <c r="S76" s="18">
        <f t="shared" si="52"/>
      </c>
      <c r="T76" s="18">
        <f t="shared" si="53"/>
      </c>
      <c r="U76" s="18">
        <f t="shared" si="54"/>
      </c>
      <c r="V76" s="18">
        <f t="shared" si="55"/>
      </c>
      <c r="W76" s="18">
        <f t="shared" si="56"/>
      </c>
      <c r="X76" s="18">
        <f t="shared" si="39"/>
      </c>
      <c r="Y76" s="187">
        <f t="shared" si="57"/>
      </c>
      <c r="Z76" s="195">
        <f t="shared" si="58"/>
        <v>0</v>
      </c>
    </row>
    <row r="77" spans="1:26" ht="11.25">
      <c r="A77" s="29"/>
      <c r="B77" s="14"/>
      <c r="C77" s="14"/>
      <c r="D77" s="131"/>
      <c r="E77" s="35"/>
      <c r="F77" s="12"/>
      <c r="G77" s="15"/>
      <c r="H77" s="15">
        <f t="shared" si="41"/>
      </c>
      <c r="I77" s="15">
        <f t="shared" si="42"/>
      </c>
      <c r="J77" s="15">
        <f t="shared" si="43"/>
      </c>
      <c r="K77" s="15">
        <f t="shared" si="44"/>
      </c>
      <c r="L77" s="15">
        <f t="shared" si="45"/>
      </c>
      <c r="M77" s="190">
        <f t="shared" si="46"/>
      </c>
      <c r="N77" s="180">
        <f t="shared" si="47"/>
      </c>
      <c r="O77" s="18">
        <f t="shared" si="48"/>
      </c>
      <c r="P77" s="18">
        <f t="shared" si="49"/>
      </c>
      <c r="Q77" s="18">
        <f t="shared" si="50"/>
      </c>
      <c r="R77" s="18">
        <f t="shared" si="51"/>
      </c>
      <c r="S77" s="18">
        <f t="shared" si="52"/>
      </c>
      <c r="T77" s="18">
        <f t="shared" si="53"/>
      </c>
      <c r="U77" s="18">
        <f t="shared" si="54"/>
      </c>
      <c r="V77" s="18">
        <f t="shared" si="55"/>
      </c>
      <c r="W77" s="18">
        <f t="shared" si="56"/>
      </c>
      <c r="X77" s="18">
        <f aca="true" t="shared" si="59" ref="X77:X140">IF($G77=21,$E77,"")</f>
      </c>
      <c r="Y77" s="187">
        <f t="shared" si="57"/>
      </c>
      <c r="Z77" s="195">
        <f t="shared" si="58"/>
        <v>0</v>
      </c>
    </row>
    <row r="78" spans="1:26" ht="11.25">
      <c r="A78" s="29"/>
      <c r="B78" s="14"/>
      <c r="C78" s="14"/>
      <c r="D78" s="131"/>
      <c r="E78" s="35"/>
      <c r="F78" s="12"/>
      <c r="G78" s="15"/>
      <c r="H78" s="15">
        <f t="shared" si="41"/>
      </c>
      <c r="I78" s="15">
        <f t="shared" si="42"/>
      </c>
      <c r="J78" s="15">
        <f t="shared" si="43"/>
      </c>
      <c r="K78" s="15">
        <f t="shared" si="44"/>
      </c>
      <c r="L78" s="15">
        <f t="shared" si="45"/>
      </c>
      <c r="M78" s="190">
        <f t="shared" si="46"/>
      </c>
      <c r="N78" s="180">
        <f t="shared" si="47"/>
      </c>
      <c r="O78" s="18">
        <f t="shared" si="48"/>
      </c>
      <c r="P78" s="18">
        <f t="shared" si="49"/>
      </c>
      <c r="Q78" s="18">
        <f t="shared" si="50"/>
      </c>
      <c r="R78" s="18">
        <f t="shared" si="51"/>
      </c>
      <c r="S78" s="18">
        <f t="shared" si="52"/>
      </c>
      <c r="T78" s="18">
        <f t="shared" si="53"/>
      </c>
      <c r="U78" s="18">
        <f t="shared" si="54"/>
      </c>
      <c r="V78" s="18">
        <f t="shared" si="55"/>
      </c>
      <c r="W78" s="18">
        <f t="shared" si="56"/>
      </c>
      <c r="X78" s="18">
        <f t="shared" si="59"/>
      </c>
      <c r="Y78" s="187">
        <f t="shared" si="57"/>
      </c>
      <c r="Z78" s="195">
        <f t="shared" si="58"/>
        <v>0</v>
      </c>
    </row>
    <row r="79" spans="1:26" ht="11.25">
      <c r="A79" s="29"/>
      <c r="B79" s="14"/>
      <c r="C79" s="14"/>
      <c r="D79" s="131"/>
      <c r="E79" s="35"/>
      <c r="F79" s="12"/>
      <c r="G79" s="15"/>
      <c r="H79" s="15">
        <f t="shared" si="41"/>
      </c>
      <c r="I79" s="15">
        <f t="shared" si="42"/>
      </c>
      <c r="J79" s="15">
        <f t="shared" si="43"/>
      </c>
      <c r="K79" s="15">
        <f t="shared" si="44"/>
      </c>
      <c r="L79" s="15">
        <f t="shared" si="45"/>
      </c>
      <c r="M79" s="190">
        <f t="shared" si="46"/>
      </c>
      <c r="N79" s="180">
        <f t="shared" si="47"/>
      </c>
      <c r="O79" s="18">
        <f t="shared" si="48"/>
      </c>
      <c r="P79" s="18">
        <f t="shared" si="49"/>
      </c>
      <c r="Q79" s="18">
        <f t="shared" si="50"/>
      </c>
      <c r="R79" s="18">
        <f t="shared" si="51"/>
      </c>
      <c r="S79" s="18">
        <f t="shared" si="52"/>
      </c>
      <c r="T79" s="18">
        <f t="shared" si="53"/>
      </c>
      <c r="U79" s="18">
        <f t="shared" si="54"/>
      </c>
      <c r="V79" s="18">
        <f t="shared" si="55"/>
      </c>
      <c r="W79" s="18">
        <f t="shared" si="56"/>
      </c>
      <c r="X79" s="18">
        <f t="shared" si="59"/>
      </c>
      <c r="Y79" s="187">
        <f t="shared" si="57"/>
      </c>
      <c r="Z79" s="195">
        <f t="shared" si="58"/>
        <v>0</v>
      </c>
    </row>
    <row r="80" spans="1:26" ht="11.25">
      <c r="A80" s="29"/>
      <c r="B80" s="14"/>
      <c r="C80" s="14"/>
      <c r="D80" s="131"/>
      <c r="E80" s="35"/>
      <c r="F80" s="12"/>
      <c r="G80" s="15"/>
      <c r="H80" s="15">
        <f t="shared" si="41"/>
      </c>
      <c r="I80" s="15">
        <f t="shared" si="42"/>
      </c>
      <c r="J80" s="15">
        <f t="shared" si="43"/>
      </c>
      <c r="K80" s="15">
        <f t="shared" si="44"/>
      </c>
      <c r="L80" s="15">
        <f t="shared" si="45"/>
      </c>
      <c r="M80" s="190">
        <f t="shared" si="46"/>
      </c>
      <c r="N80" s="180">
        <f t="shared" si="47"/>
      </c>
      <c r="O80" s="18">
        <f t="shared" si="48"/>
      </c>
      <c r="P80" s="18">
        <f t="shared" si="49"/>
      </c>
      <c r="Q80" s="18">
        <f t="shared" si="50"/>
      </c>
      <c r="R80" s="18">
        <f t="shared" si="51"/>
      </c>
      <c r="S80" s="18">
        <f t="shared" si="52"/>
      </c>
      <c r="T80" s="18">
        <f t="shared" si="53"/>
      </c>
      <c r="U80" s="18">
        <f t="shared" si="54"/>
      </c>
      <c r="V80" s="18">
        <f t="shared" si="55"/>
      </c>
      <c r="W80" s="18">
        <f t="shared" si="56"/>
      </c>
      <c r="X80" s="18">
        <f t="shared" si="59"/>
      </c>
      <c r="Y80" s="187">
        <f t="shared" si="57"/>
      </c>
      <c r="Z80" s="195">
        <f t="shared" si="58"/>
        <v>0</v>
      </c>
    </row>
    <row r="81" spans="1:26" ht="11.25">
      <c r="A81" s="29"/>
      <c r="B81" s="14"/>
      <c r="C81" s="14"/>
      <c r="D81" s="131"/>
      <c r="E81" s="35"/>
      <c r="F81" s="12"/>
      <c r="G81" s="15"/>
      <c r="H81" s="15">
        <f t="shared" si="41"/>
      </c>
      <c r="I81" s="15">
        <f t="shared" si="42"/>
      </c>
      <c r="J81" s="15">
        <f t="shared" si="43"/>
      </c>
      <c r="K81" s="15">
        <f t="shared" si="44"/>
      </c>
      <c r="L81" s="15">
        <f t="shared" si="45"/>
      </c>
      <c r="M81" s="190">
        <f t="shared" si="46"/>
      </c>
      <c r="N81" s="180">
        <f t="shared" si="47"/>
      </c>
      <c r="O81" s="18">
        <f t="shared" si="48"/>
      </c>
      <c r="P81" s="18">
        <f t="shared" si="49"/>
      </c>
      <c r="Q81" s="18">
        <f t="shared" si="50"/>
      </c>
      <c r="R81" s="18">
        <f t="shared" si="51"/>
      </c>
      <c r="S81" s="18">
        <f t="shared" si="52"/>
      </c>
      <c r="T81" s="18">
        <f t="shared" si="53"/>
      </c>
      <c r="U81" s="18">
        <f t="shared" si="54"/>
      </c>
      <c r="V81" s="18">
        <f t="shared" si="55"/>
      </c>
      <c r="W81" s="18">
        <f t="shared" si="56"/>
      </c>
      <c r="X81" s="18">
        <f t="shared" si="59"/>
      </c>
      <c r="Y81" s="187">
        <f t="shared" si="57"/>
      </c>
      <c r="Z81" s="195">
        <f t="shared" si="58"/>
        <v>0</v>
      </c>
    </row>
    <row r="82" spans="1:26" ht="11.25">
      <c r="A82" s="29"/>
      <c r="B82" s="14"/>
      <c r="C82" s="14"/>
      <c r="D82" s="131"/>
      <c r="E82" s="35"/>
      <c r="F82" s="12"/>
      <c r="G82" s="15"/>
      <c r="H82" s="15">
        <f t="shared" si="41"/>
      </c>
      <c r="I82" s="15">
        <f t="shared" si="42"/>
      </c>
      <c r="J82" s="15">
        <f t="shared" si="43"/>
      </c>
      <c r="K82" s="15">
        <f t="shared" si="44"/>
      </c>
      <c r="L82" s="15">
        <f t="shared" si="45"/>
      </c>
      <c r="M82" s="190">
        <f t="shared" si="46"/>
      </c>
      <c r="N82" s="180">
        <f t="shared" si="47"/>
      </c>
      <c r="O82" s="18">
        <f t="shared" si="48"/>
      </c>
      <c r="P82" s="18">
        <f t="shared" si="49"/>
      </c>
      <c r="Q82" s="18">
        <f t="shared" si="50"/>
      </c>
      <c r="R82" s="18">
        <f t="shared" si="51"/>
      </c>
      <c r="S82" s="18">
        <f t="shared" si="52"/>
      </c>
      <c r="T82" s="18">
        <f t="shared" si="53"/>
      </c>
      <c r="U82" s="18">
        <f t="shared" si="54"/>
      </c>
      <c r="V82" s="18">
        <f t="shared" si="55"/>
      </c>
      <c r="W82" s="18">
        <f t="shared" si="56"/>
      </c>
      <c r="X82" s="18">
        <f t="shared" si="59"/>
      </c>
      <c r="Y82" s="187">
        <f t="shared" si="57"/>
      </c>
      <c r="Z82" s="195">
        <f t="shared" si="58"/>
        <v>0</v>
      </c>
    </row>
    <row r="83" spans="1:26" ht="11.25">
      <c r="A83" s="29"/>
      <c r="B83" s="14"/>
      <c r="C83" s="14"/>
      <c r="D83" s="131"/>
      <c r="E83" s="35"/>
      <c r="F83" s="12"/>
      <c r="G83" s="15"/>
      <c r="H83" s="15">
        <f t="shared" si="41"/>
      </c>
      <c r="I83" s="15">
        <f t="shared" si="42"/>
      </c>
      <c r="J83" s="15">
        <f t="shared" si="43"/>
      </c>
      <c r="K83" s="15">
        <f t="shared" si="44"/>
      </c>
      <c r="L83" s="15">
        <f t="shared" si="45"/>
      </c>
      <c r="M83" s="190">
        <f t="shared" si="46"/>
      </c>
      <c r="N83" s="180">
        <f t="shared" si="47"/>
      </c>
      <c r="O83" s="18">
        <f t="shared" si="48"/>
      </c>
      <c r="P83" s="18">
        <f t="shared" si="49"/>
      </c>
      <c r="Q83" s="18">
        <f t="shared" si="50"/>
      </c>
      <c r="R83" s="18">
        <f t="shared" si="51"/>
      </c>
      <c r="S83" s="18">
        <f t="shared" si="52"/>
      </c>
      <c r="T83" s="18">
        <f t="shared" si="53"/>
      </c>
      <c r="U83" s="18">
        <f t="shared" si="54"/>
      </c>
      <c r="V83" s="18">
        <f t="shared" si="55"/>
      </c>
      <c r="W83" s="18">
        <f t="shared" si="56"/>
      </c>
      <c r="X83" s="18">
        <f t="shared" si="59"/>
      </c>
      <c r="Y83" s="187">
        <f t="shared" si="57"/>
      </c>
      <c r="Z83" s="195">
        <f t="shared" si="58"/>
        <v>0</v>
      </c>
    </row>
    <row r="84" spans="1:26" ht="11.25">
      <c r="A84" s="29"/>
      <c r="B84" s="14"/>
      <c r="C84" s="14"/>
      <c r="D84" s="131"/>
      <c r="E84" s="35"/>
      <c r="F84" s="12"/>
      <c r="G84" s="15"/>
      <c r="H84" s="15">
        <f t="shared" si="41"/>
      </c>
      <c r="I84" s="15">
        <f t="shared" si="42"/>
      </c>
      <c r="J84" s="15">
        <f t="shared" si="43"/>
      </c>
      <c r="K84" s="15">
        <f t="shared" si="44"/>
      </c>
      <c r="L84" s="15">
        <f t="shared" si="45"/>
      </c>
      <c r="M84" s="190">
        <f t="shared" si="46"/>
      </c>
      <c r="N84" s="180">
        <f t="shared" si="47"/>
      </c>
      <c r="O84" s="18">
        <f t="shared" si="48"/>
      </c>
      <c r="P84" s="18">
        <f t="shared" si="49"/>
      </c>
      <c r="Q84" s="18">
        <f t="shared" si="50"/>
      </c>
      <c r="R84" s="18">
        <f t="shared" si="51"/>
      </c>
      <c r="S84" s="18">
        <f t="shared" si="52"/>
      </c>
      <c r="T84" s="18">
        <f t="shared" si="53"/>
      </c>
      <c r="U84" s="18">
        <f t="shared" si="54"/>
      </c>
      <c r="V84" s="18">
        <f t="shared" si="55"/>
      </c>
      <c r="W84" s="18">
        <f t="shared" si="56"/>
      </c>
      <c r="X84" s="18">
        <f t="shared" si="59"/>
      </c>
      <c r="Y84" s="187">
        <f t="shared" si="57"/>
      </c>
      <c r="Z84" s="195">
        <f t="shared" si="58"/>
        <v>0</v>
      </c>
    </row>
    <row r="85" spans="1:26" ht="11.25">
      <c r="A85" s="29"/>
      <c r="B85" s="14"/>
      <c r="C85" s="14"/>
      <c r="D85" s="131"/>
      <c r="E85" s="35"/>
      <c r="F85" s="12"/>
      <c r="G85" s="15"/>
      <c r="H85" s="15">
        <f t="shared" si="41"/>
      </c>
      <c r="I85" s="15">
        <f t="shared" si="42"/>
      </c>
      <c r="J85" s="15">
        <f t="shared" si="43"/>
      </c>
      <c r="K85" s="15">
        <f t="shared" si="44"/>
      </c>
      <c r="L85" s="15">
        <f t="shared" si="45"/>
      </c>
      <c r="M85" s="190">
        <f t="shared" si="46"/>
      </c>
      <c r="N85" s="180">
        <f t="shared" si="47"/>
      </c>
      <c r="O85" s="18">
        <f t="shared" si="48"/>
      </c>
      <c r="P85" s="18">
        <f t="shared" si="49"/>
      </c>
      <c r="Q85" s="18">
        <f t="shared" si="50"/>
      </c>
      <c r="R85" s="18">
        <f t="shared" si="51"/>
      </c>
      <c r="S85" s="18">
        <f t="shared" si="52"/>
      </c>
      <c r="T85" s="18">
        <f t="shared" si="53"/>
      </c>
      <c r="U85" s="18">
        <f t="shared" si="54"/>
      </c>
      <c r="V85" s="18">
        <f t="shared" si="55"/>
      </c>
      <c r="W85" s="18">
        <f t="shared" si="56"/>
      </c>
      <c r="X85" s="18">
        <f t="shared" si="59"/>
      </c>
      <c r="Y85" s="187">
        <f t="shared" si="57"/>
      </c>
      <c r="Z85" s="195">
        <f t="shared" si="58"/>
        <v>0</v>
      </c>
    </row>
    <row r="86" spans="1:26" ht="11.25">
      <c r="A86" s="29"/>
      <c r="B86" s="14"/>
      <c r="C86" s="14"/>
      <c r="D86" s="131"/>
      <c r="E86" s="35"/>
      <c r="F86" s="12"/>
      <c r="G86" s="15"/>
      <c r="H86" s="15">
        <f t="shared" si="41"/>
      </c>
      <c r="I86" s="15">
        <f t="shared" si="42"/>
      </c>
      <c r="J86" s="15">
        <f t="shared" si="43"/>
      </c>
      <c r="K86" s="15">
        <f t="shared" si="44"/>
      </c>
      <c r="L86" s="15">
        <f t="shared" si="45"/>
      </c>
      <c r="M86" s="190">
        <f t="shared" si="46"/>
      </c>
      <c r="N86" s="180">
        <f t="shared" si="47"/>
      </c>
      <c r="O86" s="18">
        <f t="shared" si="48"/>
      </c>
      <c r="P86" s="18">
        <f t="shared" si="49"/>
      </c>
      <c r="Q86" s="18">
        <f t="shared" si="50"/>
      </c>
      <c r="R86" s="18">
        <f t="shared" si="51"/>
      </c>
      <c r="S86" s="18">
        <f t="shared" si="52"/>
      </c>
      <c r="T86" s="18">
        <f t="shared" si="53"/>
      </c>
      <c r="U86" s="18">
        <f t="shared" si="54"/>
      </c>
      <c r="V86" s="18">
        <f t="shared" si="55"/>
      </c>
      <c r="W86" s="18">
        <f t="shared" si="56"/>
      </c>
      <c r="X86" s="18">
        <f t="shared" si="59"/>
      </c>
      <c r="Y86" s="187">
        <f t="shared" si="57"/>
      </c>
      <c r="Z86" s="195">
        <f t="shared" si="58"/>
        <v>0</v>
      </c>
    </row>
    <row r="87" spans="1:26" ht="11.25">
      <c r="A87" s="29"/>
      <c r="B87" s="14"/>
      <c r="C87" s="14"/>
      <c r="D87" s="131"/>
      <c r="E87" s="35"/>
      <c r="F87" s="12"/>
      <c r="G87" s="15"/>
      <c r="H87" s="15">
        <f t="shared" si="41"/>
      </c>
      <c r="I87" s="15">
        <f t="shared" si="42"/>
      </c>
      <c r="J87" s="15">
        <f t="shared" si="43"/>
      </c>
      <c r="K87" s="15">
        <f t="shared" si="44"/>
      </c>
      <c r="L87" s="15">
        <f t="shared" si="45"/>
      </c>
      <c r="M87" s="190">
        <f t="shared" si="46"/>
      </c>
      <c r="N87" s="180">
        <f t="shared" si="47"/>
      </c>
      <c r="O87" s="18">
        <f t="shared" si="48"/>
      </c>
      <c r="P87" s="18">
        <f t="shared" si="49"/>
      </c>
      <c r="Q87" s="18">
        <f t="shared" si="50"/>
      </c>
      <c r="R87" s="18">
        <f t="shared" si="51"/>
      </c>
      <c r="S87" s="18">
        <f t="shared" si="52"/>
      </c>
      <c r="T87" s="18">
        <f t="shared" si="53"/>
      </c>
      <c r="U87" s="18">
        <f t="shared" si="54"/>
      </c>
      <c r="V87" s="18">
        <f t="shared" si="55"/>
      </c>
      <c r="W87" s="18">
        <f t="shared" si="56"/>
      </c>
      <c r="X87" s="18">
        <f t="shared" si="59"/>
      </c>
      <c r="Y87" s="187">
        <f t="shared" si="57"/>
      </c>
      <c r="Z87" s="195">
        <f t="shared" si="58"/>
        <v>0</v>
      </c>
    </row>
    <row r="88" spans="1:26" ht="11.25">
      <c r="A88" s="29"/>
      <c r="B88" s="14"/>
      <c r="C88" s="14"/>
      <c r="D88" s="131"/>
      <c r="E88" s="35"/>
      <c r="F88" s="12"/>
      <c r="G88" s="15"/>
      <c r="H88" s="15">
        <f t="shared" si="41"/>
      </c>
      <c r="I88" s="15">
        <f t="shared" si="42"/>
      </c>
      <c r="J88" s="15">
        <f t="shared" si="43"/>
      </c>
      <c r="K88" s="15">
        <f t="shared" si="44"/>
      </c>
      <c r="L88" s="15">
        <f t="shared" si="45"/>
      </c>
      <c r="M88" s="190">
        <f t="shared" si="46"/>
      </c>
      <c r="N88" s="180">
        <f t="shared" si="47"/>
      </c>
      <c r="O88" s="18">
        <f t="shared" si="48"/>
      </c>
      <c r="P88" s="18">
        <f t="shared" si="49"/>
      </c>
      <c r="Q88" s="18">
        <f t="shared" si="50"/>
      </c>
      <c r="R88" s="18">
        <f t="shared" si="51"/>
      </c>
      <c r="S88" s="18">
        <f t="shared" si="52"/>
      </c>
      <c r="T88" s="18">
        <f t="shared" si="53"/>
      </c>
      <c r="U88" s="18">
        <f t="shared" si="54"/>
      </c>
      <c r="V88" s="18">
        <f t="shared" si="55"/>
      </c>
      <c r="W88" s="18">
        <f t="shared" si="56"/>
      </c>
      <c r="X88" s="18">
        <f t="shared" si="59"/>
      </c>
      <c r="Y88" s="187">
        <f t="shared" si="57"/>
      </c>
      <c r="Z88" s="195">
        <f t="shared" si="58"/>
        <v>0</v>
      </c>
    </row>
    <row r="89" spans="1:26" ht="11.25">
      <c r="A89" s="29"/>
      <c r="B89" s="14"/>
      <c r="C89" s="14"/>
      <c r="D89" s="131"/>
      <c r="E89" s="35"/>
      <c r="F89" s="12"/>
      <c r="G89" s="15"/>
      <c r="H89" s="15">
        <f t="shared" si="41"/>
      </c>
      <c r="I89" s="15">
        <f t="shared" si="42"/>
      </c>
      <c r="J89" s="15">
        <f t="shared" si="43"/>
      </c>
      <c r="K89" s="15">
        <f t="shared" si="44"/>
      </c>
      <c r="L89" s="15">
        <f t="shared" si="45"/>
      </c>
      <c r="M89" s="190">
        <f t="shared" si="46"/>
      </c>
      <c r="N89" s="180">
        <f t="shared" si="47"/>
      </c>
      <c r="O89" s="18">
        <f t="shared" si="48"/>
      </c>
      <c r="P89" s="18">
        <f t="shared" si="49"/>
      </c>
      <c r="Q89" s="18">
        <f t="shared" si="50"/>
      </c>
      <c r="R89" s="18">
        <f t="shared" si="51"/>
      </c>
      <c r="S89" s="18">
        <f t="shared" si="52"/>
      </c>
      <c r="T89" s="18">
        <f t="shared" si="53"/>
      </c>
      <c r="U89" s="18">
        <f t="shared" si="54"/>
      </c>
      <c r="V89" s="18">
        <f t="shared" si="55"/>
      </c>
      <c r="W89" s="18">
        <f t="shared" si="56"/>
      </c>
      <c r="X89" s="18">
        <f t="shared" si="59"/>
      </c>
      <c r="Y89" s="187">
        <f t="shared" si="57"/>
      </c>
      <c r="Z89" s="195">
        <f t="shared" si="58"/>
        <v>0</v>
      </c>
    </row>
    <row r="90" spans="1:26" ht="11.25">
      <c r="A90" s="29"/>
      <c r="B90" s="14"/>
      <c r="C90" s="14"/>
      <c r="D90" s="131"/>
      <c r="E90" s="35"/>
      <c r="F90" s="12"/>
      <c r="G90" s="15"/>
      <c r="H90" s="15">
        <f t="shared" si="41"/>
      </c>
      <c r="I90" s="15">
        <f t="shared" si="42"/>
      </c>
      <c r="J90" s="15">
        <f t="shared" si="43"/>
      </c>
      <c r="K90" s="15">
        <f t="shared" si="44"/>
      </c>
      <c r="L90" s="15">
        <f t="shared" si="45"/>
      </c>
      <c r="M90" s="190">
        <f t="shared" si="46"/>
      </c>
      <c r="N90" s="180">
        <f t="shared" si="47"/>
      </c>
      <c r="O90" s="18">
        <f t="shared" si="48"/>
      </c>
      <c r="P90" s="18">
        <f t="shared" si="49"/>
      </c>
      <c r="Q90" s="18">
        <f t="shared" si="50"/>
      </c>
      <c r="R90" s="18">
        <f t="shared" si="51"/>
      </c>
      <c r="S90" s="18">
        <f t="shared" si="52"/>
      </c>
      <c r="T90" s="18">
        <f t="shared" si="53"/>
      </c>
      <c r="U90" s="18">
        <f t="shared" si="54"/>
      </c>
      <c r="V90" s="18">
        <f t="shared" si="55"/>
      </c>
      <c r="W90" s="18">
        <f t="shared" si="56"/>
      </c>
      <c r="X90" s="18">
        <f t="shared" si="59"/>
      </c>
      <c r="Y90" s="187">
        <f t="shared" si="57"/>
      </c>
      <c r="Z90" s="195">
        <f t="shared" si="58"/>
        <v>0</v>
      </c>
    </row>
    <row r="91" spans="1:26" ht="11.25">
      <c r="A91" s="29"/>
      <c r="B91" s="14"/>
      <c r="C91" s="14"/>
      <c r="D91" s="131"/>
      <c r="E91" s="35"/>
      <c r="F91" s="12"/>
      <c r="G91" s="15"/>
      <c r="H91" s="15">
        <f t="shared" si="41"/>
      </c>
      <c r="I91" s="15">
        <f t="shared" si="42"/>
      </c>
      <c r="J91" s="15">
        <f t="shared" si="43"/>
      </c>
      <c r="K91" s="15">
        <f t="shared" si="44"/>
      </c>
      <c r="L91" s="15">
        <f t="shared" si="45"/>
      </c>
      <c r="M91" s="190">
        <f t="shared" si="46"/>
      </c>
      <c r="N91" s="180">
        <f t="shared" si="47"/>
      </c>
      <c r="O91" s="18">
        <f t="shared" si="48"/>
      </c>
      <c r="P91" s="18">
        <f t="shared" si="49"/>
      </c>
      <c r="Q91" s="18">
        <f t="shared" si="50"/>
      </c>
      <c r="R91" s="18">
        <f t="shared" si="51"/>
      </c>
      <c r="S91" s="18">
        <f t="shared" si="52"/>
      </c>
      <c r="T91" s="18">
        <f t="shared" si="53"/>
      </c>
      <c r="U91" s="18">
        <f t="shared" si="54"/>
      </c>
      <c r="V91" s="18">
        <f t="shared" si="55"/>
      </c>
      <c r="W91" s="18">
        <f t="shared" si="56"/>
      </c>
      <c r="X91" s="18">
        <f t="shared" si="59"/>
      </c>
      <c r="Y91" s="187">
        <f t="shared" si="57"/>
      </c>
      <c r="Z91" s="195">
        <f t="shared" si="58"/>
        <v>0</v>
      </c>
    </row>
    <row r="92" spans="1:26" ht="11.25">
      <c r="A92" s="29"/>
      <c r="B92" s="14"/>
      <c r="C92" s="14"/>
      <c r="D92" s="131"/>
      <c r="E92" s="35"/>
      <c r="F92" s="12"/>
      <c r="G92" s="15"/>
      <c r="H92" s="15">
        <f t="shared" si="41"/>
      </c>
      <c r="I92" s="15">
        <f t="shared" si="42"/>
      </c>
      <c r="J92" s="15">
        <f t="shared" si="43"/>
      </c>
      <c r="K92" s="15">
        <f t="shared" si="44"/>
      </c>
      <c r="L92" s="15">
        <f t="shared" si="45"/>
      </c>
      <c r="M92" s="190">
        <f t="shared" si="46"/>
      </c>
      <c r="N92" s="180">
        <f t="shared" si="47"/>
      </c>
      <c r="O92" s="18">
        <f t="shared" si="48"/>
      </c>
      <c r="P92" s="18">
        <f t="shared" si="49"/>
      </c>
      <c r="Q92" s="18">
        <f t="shared" si="50"/>
      </c>
      <c r="R92" s="18">
        <f t="shared" si="51"/>
      </c>
      <c r="S92" s="18">
        <f t="shared" si="52"/>
      </c>
      <c r="T92" s="18">
        <f t="shared" si="53"/>
      </c>
      <c r="U92" s="18">
        <f t="shared" si="54"/>
      </c>
      <c r="V92" s="18">
        <f t="shared" si="55"/>
      </c>
      <c r="W92" s="18">
        <f t="shared" si="56"/>
      </c>
      <c r="X92" s="18">
        <f t="shared" si="59"/>
      </c>
      <c r="Y92" s="187">
        <f t="shared" si="57"/>
      </c>
      <c r="Z92" s="195">
        <f t="shared" si="58"/>
        <v>0</v>
      </c>
    </row>
    <row r="93" spans="1:26" ht="11.25">
      <c r="A93" s="29"/>
      <c r="B93" s="14"/>
      <c r="C93" s="14"/>
      <c r="D93" s="131"/>
      <c r="E93" s="35"/>
      <c r="F93" s="12"/>
      <c r="G93" s="15"/>
      <c r="H93" s="15">
        <f t="shared" si="41"/>
      </c>
      <c r="I93" s="15">
        <f t="shared" si="42"/>
      </c>
      <c r="J93" s="15">
        <f t="shared" si="43"/>
      </c>
      <c r="K93" s="15">
        <f t="shared" si="44"/>
      </c>
      <c r="L93" s="15">
        <f t="shared" si="45"/>
      </c>
      <c r="M93" s="190">
        <f t="shared" si="46"/>
      </c>
      <c r="N93" s="180">
        <f t="shared" si="47"/>
      </c>
      <c r="O93" s="18">
        <f t="shared" si="48"/>
      </c>
      <c r="P93" s="18">
        <f t="shared" si="49"/>
      </c>
      <c r="Q93" s="18">
        <f t="shared" si="50"/>
      </c>
      <c r="R93" s="18">
        <f t="shared" si="51"/>
      </c>
      <c r="S93" s="18">
        <f t="shared" si="52"/>
      </c>
      <c r="T93" s="18">
        <f t="shared" si="53"/>
      </c>
      <c r="U93" s="18">
        <f t="shared" si="54"/>
      </c>
      <c r="V93" s="18">
        <f t="shared" si="55"/>
      </c>
      <c r="W93" s="18">
        <f t="shared" si="56"/>
      </c>
      <c r="X93" s="18">
        <f t="shared" si="59"/>
      </c>
      <c r="Y93" s="187">
        <f t="shared" si="57"/>
      </c>
      <c r="Z93" s="195">
        <f t="shared" si="58"/>
        <v>0</v>
      </c>
    </row>
    <row r="94" spans="1:26" ht="11.25">
      <c r="A94" s="29"/>
      <c r="B94" s="14"/>
      <c r="C94" s="14"/>
      <c r="D94" s="131"/>
      <c r="E94" s="35"/>
      <c r="F94" s="12"/>
      <c r="G94" s="15"/>
      <c r="H94" s="15">
        <f t="shared" si="41"/>
      </c>
      <c r="I94" s="15">
        <f t="shared" si="42"/>
      </c>
      <c r="J94" s="15">
        <f t="shared" si="43"/>
      </c>
      <c r="K94" s="15">
        <f t="shared" si="44"/>
      </c>
      <c r="L94" s="15">
        <f t="shared" si="45"/>
      </c>
      <c r="M94" s="190">
        <f t="shared" si="46"/>
      </c>
      <c r="N94" s="180">
        <f t="shared" si="47"/>
      </c>
      <c r="O94" s="18">
        <f t="shared" si="48"/>
      </c>
      <c r="P94" s="18">
        <f t="shared" si="49"/>
      </c>
      <c r="Q94" s="18">
        <f t="shared" si="50"/>
      </c>
      <c r="R94" s="18">
        <f t="shared" si="51"/>
      </c>
      <c r="S94" s="18">
        <f t="shared" si="52"/>
      </c>
      <c r="T94" s="18">
        <f t="shared" si="53"/>
      </c>
      <c r="U94" s="18">
        <f t="shared" si="54"/>
      </c>
      <c r="V94" s="18">
        <f t="shared" si="55"/>
      </c>
      <c r="W94" s="18">
        <f t="shared" si="56"/>
      </c>
      <c r="X94" s="18">
        <f t="shared" si="59"/>
      </c>
      <c r="Y94" s="187">
        <f t="shared" si="57"/>
      </c>
      <c r="Z94" s="195">
        <f t="shared" si="58"/>
        <v>0</v>
      </c>
    </row>
    <row r="95" spans="1:26" ht="11.25">
      <c r="A95" s="29"/>
      <c r="B95" s="14"/>
      <c r="C95" s="14"/>
      <c r="D95" s="131"/>
      <c r="E95" s="35"/>
      <c r="F95" s="12"/>
      <c r="G95" s="15"/>
      <c r="H95" s="15">
        <f t="shared" si="41"/>
      </c>
      <c r="I95" s="15">
        <f t="shared" si="42"/>
      </c>
      <c r="J95" s="15">
        <f t="shared" si="43"/>
      </c>
      <c r="K95" s="15">
        <f t="shared" si="44"/>
      </c>
      <c r="L95" s="15">
        <f t="shared" si="45"/>
      </c>
      <c r="M95" s="190">
        <f t="shared" si="46"/>
      </c>
      <c r="N95" s="180">
        <f t="shared" si="47"/>
      </c>
      <c r="O95" s="18">
        <f t="shared" si="48"/>
      </c>
      <c r="P95" s="18">
        <f t="shared" si="49"/>
      </c>
      <c r="Q95" s="18">
        <f t="shared" si="50"/>
      </c>
      <c r="R95" s="18">
        <f t="shared" si="51"/>
      </c>
      <c r="S95" s="18">
        <f t="shared" si="52"/>
      </c>
      <c r="T95" s="18">
        <f t="shared" si="53"/>
      </c>
      <c r="U95" s="18">
        <f t="shared" si="54"/>
      </c>
      <c r="V95" s="18">
        <f t="shared" si="55"/>
      </c>
      <c r="W95" s="18">
        <f t="shared" si="56"/>
      </c>
      <c r="X95" s="18">
        <f t="shared" si="59"/>
      </c>
      <c r="Y95" s="187">
        <f t="shared" si="57"/>
      </c>
      <c r="Z95" s="195">
        <f t="shared" si="58"/>
        <v>0</v>
      </c>
    </row>
    <row r="96" spans="1:26" ht="11.25">
      <c r="A96" s="29"/>
      <c r="B96" s="14"/>
      <c r="C96" s="14"/>
      <c r="D96" s="131"/>
      <c r="E96" s="35"/>
      <c r="F96" s="12"/>
      <c r="G96" s="15"/>
      <c r="H96" s="15">
        <f t="shared" si="41"/>
      </c>
      <c r="I96" s="15">
        <f t="shared" si="42"/>
      </c>
      <c r="J96" s="15">
        <f t="shared" si="43"/>
      </c>
      <c r="K96" s="15">
        <f t="shared" si="44"/>
      </c>
      <c r="L96" s="15">
        <f t="shared" si="45"/>
      </c>
      <c r="M96" s="190">
        <f t="shared" si="46"/>
      </c>
      <c r="N96" s="180">
        <f t="shared" si="47"/>
      </c>
      <c r="O96" s="18">
        <f t="shared" si="48"/>
      </c>
      <c r="P96" s="18">
        <f t="shared" si="49"/>
      </c>
      <c r="Q96" s="18">
        <f t="shared" si="50"/>
      </c>
      <c r="R96" s="18">
        <f t="shared" si="51"/>
      </c>
      <c r="S96" s="18">
        <f t="shared" si="52"/>
      </c>
      <c r="T96" s="18">
        <f t="shared" si="53"/>
      </c>
      <c r="U96" s="18">
        <f t="shared" si="54"/>
      </c>
      <c r="V96" s="18">
        <f t="shared" si="55"/>
      </c>
      <c r="W96" s="18">
        <f t="shared" si="56"/>
      </c>
      <c r="X96" s="18">
        <f t="shared" si="59"/>
      </c>
      <c r="Y96" s="187">
        <f t="shared" si="57"/>
      </c>
      <c r="Z96" s="195">
        <f t="shared" si="58"/>
        <v>0</v>
      </c>
    </row>
    <row r="97" spans="1:26" ht="11.25">
      <c r="A97" s="29"/>
      <c r="B97" s="14"/>
      <c r="C97" s="14"/>
      <c r="D97" s="131"/>
      <c r="E97" s="35"/>
      <c r="F97" s="12"/>
      <c r="G97" s="15"/>
      <c r="H97" s="15">
        <f t="shared" si="41"/>
      </c>
      <c r="I97" s="15">
        <f t="shared" si="42"/>
      </c>
      <c r="J97" s="15">
        <f t="shared" si="43"/>
      </c>
      <c r="K97" s="15">
        <f t="shared" si="44"/>
      </c>
      <c r="L97" s="15">
        <f t="shared" si="45"/>
      </c>
      <c r="M97" s="190">
        <f t="shared" si="46"/>
      </c>
      <c r="N97" s="180">
        <f t="shared" si="47"/>
      </c>
      <c r="O97" s="18">
        <f t="shared" si="48"/>
      </c>
      <c r="P97" s="18">
        <f t="shared" si="49"/>
      </c>
      <c r="Q97" s="18">
        <f t="shared" si="50"/>
      </c>
      <c r="R97" s="18">
        <f t="shared" si="51"/>
      </c>
      <c r="S97" s="18">
        <f t="shared" si="52"/>
      </c>
      <c r="T97" s="18">
        <f t="shared" si="53"/>
      </c>
      <c r="U97" s="18">
        <f t="shared" si="54"/>
      </c>
      <c r="V97" s="18">
        <f t="shared" si="55"/>
      </c>
      <c r="W97" s="18">
        <f t="shared" si="56"/>
      </c>
      <c r="X97" s="18">
        <f t="shared" si="59"/>
      </c>
      <c r="Y97" s="187">
        <f t="shared" si="57"/>
      </c>
      <c r="Z97" s="195">
        <f t="shared" si="58"/>
        <v>0</v>
      </c>
    </row>
    <row r="98" spans="1:26" ht="11.25">
      <c r="A98" s="29"/>
      <c r="B98" s="14"/>
      <c r="C98" s="14"/>
      <c r="D98" s="131"/>
      <c r="E98" s="35"/>
      <c r="F98" s="12"/>
      <c r="G98" s="15"/>
      <c r="H98" s="15">
        <f t="shared" si="41"/>
      </c>
      <c r="I98" s="15">
        <f t="shared" si="42"/>
      </c>
      <c r="J98" s="15">
        <f t="shared" si="43"/>
      </c>
      <c r="K98" s="15">
        <f t="shared" si="44"/>
      </c>
      <c r="L98" s="15">
        <f t="shared" si="45"/>
      </c>
      <c r="M98" s="190">
        <f t="shared" si="46"/>
      </c>
      <c r="N98" s="180">
        <f t="shared" si="47"/>
      </c>
      <c r="O98" s="18">
        <f t="shared" si="48"/>
      </c>
      <c r="P98" s="18">
        <f t="shared" si="49"/>
      </c>
      <c r="Q98" s="18">
        <f t="shared" si="50"/>
      </c>
      <c r="R98" s="18">
        <f t="shared" si="51"/>
      </c>
      <c r="S98" s="18">
        <f t="shared" si="52"/>
      </c>
      <c r="T98" s="18">
        <f t="shared" si="53"/>
      </c>
      <c r="U98" s="18">
        <f t="shared" si="54"/>
      </c>
      <c r="V98" s="18">
        <f t="shared" si="55"/>
      </c>
      <c r="W98" s="18">
        <f t="shared" si="56"/>
      </c>
      <c r="X98" s="18">
        <f t="shared" si="59"/>
      </c>
      <c r="Y98" s="187">
        <f t="shared" si="57"/>
      </c>
      <c r="Z98" s="195">
        <f t="shared" si="58"/>
        <v>0</v>
      </c>
    </row>
    <row r="99" spans="1:26" ht="11.25">
      <c r="A99" s="29"/>
      <c r="B99" s="14"/>
      <c r="C99" s="14"/>
      <c r="D99" s="131"/>
      <c r="E99" s="35"/>
      <c r="F99" s="12"/>
      <c r="G99" s="15"/>
      <c r="H99" s="15">
        <f t="shared" si="41"/>
      </c>
      <c r="I99" s="15">
        <f t="shared" si="42"/>
      </c>
      <c r="J99" s="15">
        <f t="shared" si="43"/>
      </c>
      <c r="K99" s="15">
        <f t="shared" si="44"/>
      </c>
      <c r="L99" s="15">
        <f t="shared" si="45"/>
      </c>
      <c r="M99" s="190">
        <f t="shared" si="46"/>
      </c>
      <c r="N99" s="180">
        <f t="shared" si="47"/>
      </c>
      <c r="O99" s="18">
        <f t="shared" si="48"/>
      </c>
      <c r="P99" s="18">
        <f t="shared" si="49"/>
      </c>
      <c r="Q99" s="18">
        <f t="shared" si="50"/>
      </c>
      <c r="R99" s="18">
        <f t="shared" si="51"/>
      </c>
      <c r="S99" s="18">
        <f t="shared" si="52"/>
      </c>
      <c r="T99" s="18">
        <f t="shared" si="53"/>
      </c>
      <c r="U99" s="18">
        <f t="shared" si="54"/>
      </c>
      <c r="V99" s="18">
        <f t="shared" si="55"/>
      </c>
      <c r="W99" s="18">
        <f t="shared" si="56"/>
      </c>
      <c r="X99" s="18">
        <f t="shared" si="59"/>
      </c>
      <c r="Y99" s="187">
        <f t="shared" si="57"/>
      </c>
      <c r="Z99" s="195">
        <f t="shared" si="58"/>
        <v>0</v>
      </c>
    </row>
    <row r="100" spans="1:26" ht="11.25">
      <c r="A100" s="29"/>
      <c r="B100" s="14"/>
      <c r="C100" s="14"/>
      <c r="D100" s="131"/>
      <c r="E100" s="35"/>
      <c r="F100" s="12"/>
      <c r="G100" s="15"/>
      <c r="H100" s="15">
        <f t="shared" si="41"/>
      </c>
      <c r="I100" s="15">
        <f t="shared" si="42"/>
      </c>
      <c r="J100" s="15">
        <f t="shared" si="43"/>
      </c>
      <c r="K100" s="15">
        <f t="shared" si="44"/>
      </c>
      <c r="L100" s="15">
        <f t="shared" si="45"/>
      </c>
      <c r="M100" s="190">
        <f t="shared" si="46"/>
      </c>
      <c r="N100" s="180">
        <f t="shared" si="47"/>
      </c>
      <c r="O100" s="18">
        <f t="shared" si="48"/>
      </c>
      <c r="P100" s="18">
        <f t="shared" si="49"/>
      </c>
      <c r="Q100" s="18">
        <f t="shared" si="50"/>
      </c>
      <c r="R100" s="18">
        <f t="shared" si="51"/>
      </c>
      <c r="S100" s="18">
        <f t="shared" si="52"/>
      </c>
      <c r="T100" s="18">
        <f t="shared" si="53"/>
      </c>
      <c r="U100" s="18">
        <f t="shared" si="54"/>
      </c>
      <c r="V100" s="18">
        <f t="shared" si="55"/>
      </c>
      <c r="W100" s="18">
        <f t="shared" si="56"/>
      </c>
      <c r="X100" s="18">
        <f t="shared" si="59"/>
      </c>
      <c r="Y100" s="187">
        <f t="shared" si="57"/>
      </c>
      <c r="Z100" s="195">
        <f t="shared" si="58"/>
        <v>0</v>
      </c>
    </row>
    <row r="101" spans="1:26" ht="11.25">
      <c r="A101" s="29"/>
      <c r="B101" s="14"/>
      <c r="C101" s="14"/>
      <c r="D101" s="131"/>
      <c r="E101" s="35"/>
      <c r="F101" s="12"/>
      <c r="G101" s="15"/>
      <c r="H101" s="15">
        <f t="shared" si="41"/>
      </c>
      <c r="I101" s="15">
        <f t="shared" si="42"/>
      </c>
      <c r="J101" s="15">
        <f t="shared" si="43"/>
      </c>
      <c r="K101" s="15">
        <f t="shared" si="44"/>
      </c>
      <c r="L101" s="15">
        <f t="shared" si="45"/>
      </c>
      <c r="M101" s="190">
        <f t="shared" si="46"/>
      </c>
      <c r="N101" s="180">
        <f t="shared" si="47"/>
      </c>
      <c r="O101" s="18">
        <f t="shared" si="48"/>
      </c>
      <c r="P101" s="18">
        <f t="shared" si="49"/>
      </c>
      <c r="Q101" s="18">
        <f t="shared" si="50"/>
      </c>
      <c r="R101" s="18">
        <f t="shared" si="51"/>
      </c>
      <c r="S101" s="18">
        <f t="shared" si="52"/>
      </c>
      <c r="T101" s="18">
        <f t="shared" si="53"/>
      </c>
      <c r="U101" s="18">
        <f t="shared" si="54"/>
      </c>
      <c r="V101" s="18">
        <f t="shared" si="55"/>
      </c>
      <c r="W101" s="18">
        <f t="shared" si="56"/>
      </c>
      <c r="X101" s="18">
        <f t="shared" si="59"/>
      </c>
      <c r="Y101" s="187">
        <f t="shared" si="57"/>
      </c>
      <c r="Z101" s="195">
        <f t="shared" si="58"/>
        <v>0</v>
      </c>
    </row>
    <row r="102" spans="1:26" ht="11.25">
      <c r="A102" s="29"/>
      <c r="B102" s="14"/>
      <c r="C102" s="14"/>
      <c r="D102" s="131"/>
      <c r="E102" s="35"/>
      <c r="F102" s="12"/>
      <c r="G102" s="15"/>
      <c r="H102" s="15">
        <f t="shared" si="41"/>
      </c>
      <c r="I102" s="15">
        <f t="shared" si="42"/>
      </c>
      <c r="J102" s="15">
        <f t="shared" si="43"/>
      </c>
      <c r="K102" s="15">
        <f t="shared" si="44"/>
      </c>
      <c r="L102" s="15">
        <f t="shared" si="45"/>
      </c>
      <c r="M102" s="190">
        <f t="shared" si="46"/>
      </c>
      <c r="N102" s="180">
        <f t="shared" si="47"/>
      </c>
      <c r="O102" s="18">
        <f t="shared" si="48"/>
      </c>
      <c r="P102" s="18">
        <f t="shared" si="49"/>
      </c>
      <c r="Q102" s="18">
        <f t="shared" si="50"/>
      </c>
      <c r="R102" s="18">
        <f t="shared" si="51"/>
      </c>
      <c r="S102" s="18">
        <f t="shared" si="52"/>
      </c>
      <c r="T102" s="18">
        <f t="shared" si="53"/>
      </c>
      <c r="U102" s="18">
        <f t="shared" si="54"/>
      </c>
      <c r="V102" s="18">
        <f t="shared" si="55"/>
      </c>
      <c r="W102" s="18">
        <f t="shared" si="56"/>
      </c>
      <c r="X102" s="18">
        <f t="shared" si="59"/>
      </c>
      <c r="Y102" s="187">
        <f t="shared" si="57"/>
      </c>
      <c r="Z102" s="195">
        <f t="shared" si="58"/>
        <v>0</v>
      </c>
    </row>
    <row r="103" spans="1:26" ht="11.25">
      <c r="A103" s="29"/>
      <c r="B103" s="14"/>
      <c r="C103" s="14"/>
      <c r="D103" s="131"/>
      <c r="E103" s="35"/>
      <c r="F103" s="12"/>
      <c r="G103" s="15"/>
      <c r="H103" s="15">
        <f t="shared" si="41"/>
      </c>
      <c r="I103" s="15">
        <f t="shared" si="42"/>
      </c>
      <c r="J103" s="15">
        <f t="shared" si="43"/>
      </c>
      <c r="K103" s="15">
        <f t="shared" si="44"/>
      </c>
      <c r="L103" s="15">
        <f t="shared" si="45"/>
      </c>
      <c r="M103" s="190">
        <f t="shared" si="46"/>
      </c>
      <c r="N103" s="180">
        <f t="shared" si="47"/>
      </c>
      <c r="O103" s="18">
        <f t="shared" si="48"/>
      </c>
      <c r="P103" s="18">
        <f t="shared" si="49"/>
      </c>
      <c r="Q103" s="18">
        <f t="shared" si="50"/>
      </c>
      <c r="R103" s="18">
        <f t="shared" si="51"/>
      </c>
      <c r="S103" s="18">
        <f t="shared" si="52"/>
      </c>
      <c r="T103" s="18">
        <f t="shared" si="53"/>
      </c>
      <c r="U103" s="18">
        <f t="shared" si="54"/>
      </c>
      <c r="V103" s="18">
        <f t="shared" si="55"/>
      </c>
      <c r="W103" s="18">
        <f t="shared" si="56"/>
      </c>
      <c r="X103" s="18">
        <f t="shared" si="59"/>
      </c>
      <c r="Y103" s="187">
        <f t="shared" si="57"/>
      </c>
      <c r="Z103" s="195">
        <f t="shared" si="58"/>
        <v>0</v>
      </c>
    </row>
    <row r="104" spans="1:26" ht="11.25">
      <c r="A104" s="29"/>
      <c r="B104" s="14"/>
      <c r="C104" s="14"/>
      <c r="D104" s="131"/>
      <c r="E104" s="35"/>
      <c r="F104" s="12"/>
      <c r="G104" s="15"/>
      <c r="H104" s="15">
        <f t="shared" si="41"/>
      </c>
      <c r="I104" s="15">
        <f t="shared" si="42"/>
      </c>
      <c r="J104" s="15">
        <f t="shared" si="43"/>
      </c>
      <c r="K104" s="15">
        <f t="shared" si="44"/>
      </c>
      <c r="L104" s="15">
        <f t="shared" si="45"/>
      </c>
      <c r="M104" s="190">
        <f t="shared" si="46"/>
      </c>
      <c r="N104" s="180">
        <f t="shared" si="47"/>
      </c>
      <c r="O104" s="18">
        <f t="shared" si="48"/>
      </c>
      <c r="P104" s="18">
        <f t="shared" si="49"/>
      </c>
      <c r="Q104" s="18">
        <f t="shared" si="50"/>
      </c>
      <c r="R104" s="18">
        <f t="shared" si="51"/>
      </c>
      <c r="S104" s="18">
        <f t="shared" si="52"/>
      </c>
      <c r="T104" s="18">
        <f t="shared" si="53"/>
      </c>
      <c r="U104" s="18">
        <f t="shared" si="54"/>
      </c>
      <c r="V104" s="18">
        <f t="shared" si="55"/>
      </c>
      <c r="W104" s="18">
        <f t="shared" si="56"/>
      </c>
      <c r="X104" s="18">
        <f t="shared" si="59"/>
      </c>
      <c r="Y104" s="187">
        <f t="shared" si="57"/>
      </c>
      <c r="Z104" s="195">
        <f t="shared" si="58"/>
        <v>0</v>
      </c>
    </row>
    <row r="105" spans="1:26" ht="11.25">
      <c r="A105" s="29"/>
      <c r="B105" s="14"/>
      <c r="C105" s="14"/>
      <c r="D105" s="131"/>
      <c r="E105" s="35"/>
      <c r="F105" s="12"/>
      <c r="G105" s="15"/>
      <c r="H105" s="15">
        <f t="shared" si="41"/>
      </c>
      <c r="I105" s="15">
        <f t="shared" si="42"/>
      </c>
      <c r="J105" s="15">
        <f t="shared" si="43"/>
      </c>
      <c r="K105" s="15">
        <f t="shared" si="44"/>
      </c>
      <c r="L105" s="15">
        <f t="shared" si="45"/>
      </c>
      <c r="M105" s="190">
        <f t="shared" si="46"/>
      </c>
      <c r="N105" s="180">
        <f t="shared" si="47"/>
      </c>
      <c r="O105" s="18">
        <f t="shared" si="48"/>
      </c>
      <c r="P105" s="18">
        <f t="shared" si="49"/>
      </c>
      <c r="Q105" s="18">
        <f t="shared" si="50"/>
      </c>
      <c r="R105" s="18">
        <f t="shared" si="51"/>
      </c>
      <c r="S105" s="18">
        <f t="shared" si="52"/>
      </c>
      <c r="T105" s="18">
        <f t="shared" si="53"/>
      </c>
      <c r="U105" s="18">
        <f t="shared" si="54"/>
      </c>
      <c r="V105" s="18">
        <f t="shared" si="55"/>
      </c>
      <c r="W105" s="18">
        <f t="shared" si="56"/>
      </c>
      <c r="X105" s="18">
        <f t="shared" si="59"/>
      </c>
      <c r="Y105" s="187">
        <f t="shared" si="57"/>
      </c>
      <c r="Z105" s="195">
        <f t="shared" si="58"/>
        <v>0</v>
      </c>
    </row>
    <row r="106" spans="1:26" ht="11.25">
      <c r="A106" s="29"/>
      <c r="B106" s="14"/>
      <c r="C106" s="14"/>
      <c r="D106" s="131"/>
      <c r="E106" s="35"/>
      <c r="F106" s="12"/>
      <c r="G106" s="15"/>
      <c r="H106" s="15">
        <f t="shared" si="41"/>
      </c>
      <c r="I106" s="15">
        <f t="shared" si="42"/>
      </c>
      <c r="J106" s="15">
        <f t="shared" si="43"/>
      </c>
      <c r="K106" s="15">
        <f t="shared" si="44"/>
      </c>
      <c r="L106" s="15">
        <f t="shared" si="45"/>
      </c>
      <c r="M106" s="190">
        <f t="shared" si="46"/>
      </c>
      <c r="N106" s="180">
        <f t="shared" si="47"/>
      </c>
      <c r="O106" s="18">
        <f t="shared" si="48"/>
      </c>
      <c r="P106" s="18">
        <f t="shared" si="49"/>
      </c>
      <c r="Q106" s="18">
        <f t="shared" si="50"/>
      </c>
      <c r="R106" s="18">
        <f t="shared" si="51"/>
      </c>
      <c r="S106" s="18">
        <f t="shared" si="52"/>
      </c>
      <c r="T106" s="18">
        <f t="shared" si="53"/>
      </c>
      <c r="U106" s="18">
        <f t="shared" si="54"/>
      </c>
      <c r="V106" s="18">
        <f t="shared" si="55"/>
      </c>
      <c r="W106" s="18">
        <f t="shared" si="56"/>
      </c>
      <c r="X106" s="18">
        <f t="shared" si="59"/>
      </c>
      <c r="Y106" s="187">
        <f t="shared" si="57"/>
      </c>
      <c r="Z106" s="195">
        <f t="shared" si="58"/>
        <v>0</v>
      </c>
    </row>
    <row r="107" spans="1:26" ht="11.25">
      <c r="A107" s="29"/>
      <c r="B107" s="14"/>
      <c r="C107" s="14"/>
      <c r="D107" s="131"/>
      <c r="E107" s="35"/>
      <c r="F107" s="12"/>
      <c r="G107" s="15"/>
      <c r="H107" s="15">
        <f t="shared" si="41"/>
      </c>
      <c r="I107" s="15">
        <f t="shared" si="42"/>
      </c>
      <c r="J107" s="15">
        <f t="shared" si="43"/>
      </c>
      <c r="K107" s="15">
        <f t="shared" si="44"/>
      </c>
      <c r="L107" s="15">
        <f t="shared" si="45"/>
      </c>
      <c r="M107" s="190">
        <f t="shared" si="46"/>
      </c>
      <c r="N107" s="180">
        <f t="shared" si="47"/>
      </c>
      <c r="O107" s="18">
        <f t="shared" si="48"/>
      </c>
      <c r="P107" s="18">
        <f t="shared" si="49"/>
      </c>
      <c r="Q107" s="18">
        <f t="shared" si="50"/>
      </c>
      <c r="R107" s="18">
        <f t="shared" si="51"/>
      </c>
      <c r="S107" s="18">
        <f t="shared" si="52"/>
      </c>
      <c r="T107" s="18">
        <f t="shared" si="53"/>
      </c>
      <c r="U107" s="18">
        <f t="shared" si="54"/>
      </c>
      <c r="V107" s="18">
        <f t="shared" si="55"/>
      </c>
      <c r="W107" s="18">
        <f t="shared" si="56"/>
      </c>
      <c r="X107" s="18">
        <f t="shared" si="59"/>
      </c>
      <c r="Y107" s="187">
        <f t="shared" si="57"/>
      </c>
      <c r="Z107" s="195">
        <f t="shared" si="58"/>
        <v>0</v>
      </c>
    </row>
    <row r="108" spans="1:26" ht="11.25">
      <c r="A108" s="29"/>
      <c r="B108" s="14"/>
      <c r="C108" s="14"/>
      <c r="D108" s="131"/>
      <c r="E108" s="35"/>
      <c r="F108" s="12"/>
      <c r="G108" s="15"/>
      <c r="H108" s="15">
        <f t="shared" si="41"/>
      </c>
      <c r="I108" s="15">
        <f t="shared" si="42"/>
      </c>
      <c r="J108" s="15">
        <f t="shared" si="43"/>
      </c>
      <c r="K108" s="15">
        <f t="shared" si="44"/>
      </c>
      <c r="L108" s="15">
        <f t="shared" si="45"/>
      </c>
      <c r="M108" s="190">
        <f t="shared" si="46"/>
      </c>
      <c r="N108" s="180">
        <f t="shared" si="47"/>
      </c>
      <c r="O108" s="18">
        <f t="shared" si="48"/>
      </c>
      <c r="P108" s="18">
        <f t="shared" si="49"/>
      </c>
      <c r="Q108" s="18">
        <f t="shared" si="50"/>
      </c>
      <c r="R108" s="18">
        <f t="shared" si="51"/>
      </c>
      <c r="S108" s="18">
        <f t="shared" si="52"/>
      </c>
      <c r="T108" s="18">
        <f t="shared" si="53"/>
      </c>
      <c r="U108" s="18">
        <f t="shared" si="54"/>
      </c>
      <c r="V108" s="18">
        <f t="shared" si="55"/>
      </c>
      <c r="W108" s="18">
        <f t="shared" si="56"/>
      </c>
      <c r="X108" s="18">
        <f t="shared" si="59"/>
      </c>
      <c r="Y108" s="187">
        <f t="shared" si="57"/>
      </c>
      <c r="Z108" s="195">
        <f t="shared" si="58"/>
        <v>0</v>
      </c>
    </row>
    <row r="109" spans="1:26" ht="11.25">
      <c r="A109" s="29"/>
      <c r="B109" s="14"/>
      <c r="C109" s="14"/>
      <c r="D109" s="131"/>
      <c r="E109" s="35"/>
      <c r="F109" s="12"/>
      <c r="G109" s="15"/>
      <c r="H109" s="15">
        <f t="shared" si="41"/>
      </c>
      <c r="I109" s="15">
        <f t="shared" si="42"/>
      </c>
      <c r="J109" s="15">
        <f t="shared" si="43"/>
      </c>
      <c r="K109" s="15">
        <f t="shared" si="44"/>
      </c>
      <c r="L109" s="15">
        <f t="shared" si="45"/>
      </c>
      <c r="M109" s="190">
        <f t="shared" si="46"/>
      </c>
      <c r="N109" s="180">
        <f t="shared" si="47"/>
      </c>
      <c r="O109" s="18">
        <f t="shared" si="48"/>
      </c>
      <c r="P109" s="18">
        <f t="shared" si="49"/>
      </c>
      <c r="Q109" s="18">
        <f t="shared" si="50"/>
      </c>
      <c r="R109" s="18">
        <f t="shared" si="51"/>
      </c>
      <c r="S109" s="18">
        <f t="shared" si="52"/>
      </c>
      <c r="T109" s="18">
        <f t="shared" si="53"/>
      </c>
      <c r="U109" s="18">
        <f t="shared" si="54"/>
      </c>
      <c r="V109" s="18">
        <f t="shared" si="55"/>
      </c>
      <c r="W109" s="18">
        <f t="shared" si="56"/>
      </c>
      <c r="X109" s="18">
        <f t="shared" si="59"/>
      </c>
      <c r="Y109" s="187">
        <f t="shared" si="57"/>
      </c>
      <c r="Z109" s="195">
        <f t="shared" si="58"/>
        <v>0</v>
      </c>
    </row>
    <row r="110" spans="1:26" ht="11.25">
      <c r="A110" s="29"/>
      <c r="B110" s="14"/>
      <c r="C110" s="14"/>
      <c r="D110" s="131"/>
      <c r="E110" s="35"/>
      <c r="F110" s="12"/>
      <c r="G110" s="15"/>
      <c r="H110" s="15">
        <f t="shared" si="41"/>
      </c>
      <c r="I110" s="15">
        <f t="shared" si="42"/>
      </c>
      <c r="J110" s="15">
        <f t="shared" si="43"/>
      </c>
      <c r="K110" s="15">
        <f t="shared" si="44"/>
      </c>
      <c r="L110" s="15">
        <f t="shared" si="45"/>
      </c>
      <c r="M110" s="190">
        <f t="shared" si="46"/>
      </c>
      <c r="N110" s="180">
        <f t="shared" si="47"/>
      </c>
      <c r="O110" s="18">
        <f t="shared" si="48"/>
      </c>
      <c r="P110" s="18">
        <f t="shared" si="49"/>
      </c>
      <c r="Q110" s="18">
        <f t="shared" si="50"/>
      </c>
      <c r="R110" s="18">
        <f t="shared" si="51"/>
      </c>
      <c r="S110" s="18">
        <f t="shared" si="52"/>
      </c>
      <c r="T110" s="18">
        <f t="shared" si="53"/>
      </c>
      <c r="U110" s="18">
        <f t="shared" si="54"/>
      </c>
      <c r="V110" s="18">
        <f t="shared" si="55"/>
      </c>
      <c r="W110" s="18">
        <f t="shared" si="56"/>
      </c>
      <c r="X110" s="18">
        <f t="shared" si="59"/>
      </c>
      <c r="Y110" s="187">
        <f t="shared" si="57"/>
      </c>
      <c r="Z110" s="195">
        <f t="shared" si="58"/>
        <v>0</v>
      </c>
    </row>
    <row r="111" spans="1:26" ht="11.25">
      <c r="A111" s="29"/>
      <c r="B111" s="14"/>
      <c r="C111" s="14"/>
      <c r="D111" s="131"/>
      <c r="E111" s="35"/>
      <c r="F111" s="12"/>
      <c r="G111" s="15"/>
      <c r="H111" s="15">
        <f t="shared" si="41"/>
      </c>
      <c r="I111" s="15">
        <f t="shared" si="42"/>
      </c>
      <c r="J111" s="15">
        <f t="shared" si="43"/>
      </c>
      <c r="K111" s="15">
        <f t="shared" si="44"/>
      </c>
      <c r="L111" s="15">
        <f t="shared" si="45"/>
      </c>
      <c r="M111" s="190">
        <f t="shared" si="46"/>
      </c>
      <c r="N111" s="180">
        <f t="shared" si="47"/>
      </c>
      <c r="O111" s="18">
        <f t="shared" si="48"/>
      </c>
      <c r="P111" s="18">
        <f t="shared" si="49"/>
      </c>
      <c r="Q111" s="18">
        <f t="shared" si="50"/>
      </c>
      <c r="R111" s="18">
        <f t="shared" si="51"/>
      </c>
      <c r="S111" s="18">
        <f t="shared" si="52"/>
      </c>
      <c r="T111" s="18">
        <f t="shared" si="53"/>
      </c>
      <c r="U111" s="18">
        <f t="shared" si="54"/>
      </c>
      <c r="V111" s="18">
        <f t="shared" si="55"/>
      </c>
      <c r="W111" s="18">
        <f t="shared" si="56"/>
      </c>
      <c r="X111" s="18">
        <f t="shared" si="59"/>
      </c>
      <c r="Y111" s="187">
        <f t="shared" si="57"/>
      </c>
      <c r="Z111" s="195">
        <f t="shared" si="58"/>
        <v>0</v>
      </c>
    </row>
    <row r="112" spans="1:26" ht="11.25">
      <c r="A112" s="29"/>
      <c r="B112" s="14"/>
      <c r="C112" s="14"/>
      <c r="D112" s="131"/>
      <c r="E112" s="35"/>
      <c r="F112" s="12"/>
      <c r="G112" s="15"/>
      <c r="H112" s="15">
        <f t="shared" si="41"/>
      </c>
      <c r="I112" s="15">
        <f t="shared" si="42"/>
      </c>
      <c r="J112" s="15">
        <f t="shared" si="43"/>
      </c>
      <c r="K112" s="15">
        <f t="shared" si="44"/>
      </c>
      <c r="L112" s="15">
        <f t="shared" si="45"/>
      </c>
      <c r="M112" s="190">
        <f t="shared" si="46"/>
      </c>
      <c r="N112" s="180">
        <f t="shared" si="47"/>
      </c>
      <c r="O112" s="18">
        <f t="shared" si="48"/>
      </c>
      <c r="P112" s="18">
        <f t="shared" si="49"/>
      </c>
      <c r="Q112" s="18">
        <f t="shared" si="50"/>
      </c>
      <c r="R112" s="18">
        <f t="shared" si="51"/>
      </c>
      <c r="S112" s="18">
        <f t="shared" si="52"/>
      </c>
      <c r="T112" s="18">
        <f t="shared" si="53"/>
      </c>
      <c r="U112" s="18">
        <f t="shared" si="54"/>
      </c>
      <c r="V112" s="18">
        <f t="shared" si="55"/>
      </c>
      <c r="W112" s="18">
        <f t="shared" si="56"/>
      </c>
      <c r="X112" s="18">
        <f t="shared" si="59"/>
      </c>
      <c r="Y112" s="187">
        <f t="shared" si="57"/>
      </c>
      <c r="Z112" s="195">
        <f t="shared" si="58"/>
        <v>0</v>
      </c>
    </row>
    <row r="113" spans="1:26" ht="11.25">
      <c r="A113" s="29"/>
      <c r="B113" s="14"/>
      <c r="C113" s="14"/>
      <c r="D113" s="131"/>
      <c r="E113" s="35"/>
      <c r="F113" s="12"/>
      <c r="G113" s="15"/>
      <c r="H113" s="15">
        <f t="shared" si="41"/>
      </c>
      <c r="I113" s="15">
        <f t="shared" si="42"/>
      </c>
      <c r="J113" s="15">
        <f t="shared" si="43"/>
      </c>
      <c r="K113" s="15">
        <f t="shared" si="44"/>
      </c>
      <c r="L113" s="15">
        <f t="shared" si="45"/>
      </c>
      <c r="M113" s="190">
        <f t="shared" si="46"/>
      </c>
      <c r="N113" s="180">
        <f t="shared" si="47"/>
      </c>
      <c r="O113" s="18">
        <f t="shared" si="48"/>
      </c>
      <c r="P113" s="18">
        <f t="shared" si="49"/>
      </c>
      <c r="Q113" s="18">
        <f t="shared" si="50"/>
      </c>
      <c r="R113" s="18">
        <f t="shared" si="51"/>
      </c>
      <c r="S113" s="18">
        <f t="shared" si="52"/>
      </c>
      <c r="T113" s="18">
        <f t="shared" si="53"/>
      </c>
      <c r="U113" s="18">
        <f t="shared" si="54"/>
      </c>
      <c r="V113" s="18">
        <f t="shared" si="55"/>
      </c>
      <c r="W113" s="18">
        <f t="shared" si="56"/>
      </c>
      <c r="X113" s="18">
        <f t="shared" si="59"/>
      </c>
      <c r="Y113" s="187">
        <f t="shared" si="57"/>
      </c>
      <c r="Z113" s="195">
        <f t="shared" si="58"/>
        <v>0</v>
      </c>
    </row>
    <row r="114" spans="1:26" ht="11.25">
      <c r="A114" s="29"/>
      <c r="B114" s="14"/>
      <c r="C114" s="14"/>
      <c r="D114" s="131"/>
      <c r="E114" s="35"/>
      <c r="F114" s="12"/>
      <c r="G114" s="15"/>
      <c r="H114" s="15">
        <f t="shared" si="41"/>
      </c>
      <c r="I114" s="15">
        <f t="shared" si="42"/>
      </c>
      <c r="J114" s="15">
        <f t="shared" si="43"/>
      </c>
      <c r="K114" s="15">
        <f t="shared" si="44"/>
      </c>
      <c r="L114" s="15">
        <f t="shared" si="45"/>
      </c>
      <c r="M114" s="190">
        <f t="shared" si="46"/>
      </c>
      <c r="N114" s="180">
        <f t="shared" si="47"/>
      </c>
      <c r="O114" s="18">
        <f t="shared" si="48"/>
      </c>
      <c r="P114" s="18">
        <f t="shared" si="49"/>
      </c>
      <c r="Q114" s="18">
        <f t="shared" si="50"/>
      </c>
      <c r="R114" s="18">
        <f t="shared" si="51"/>
      </c>
      <c r="S114" s="18">
        <f t="shared" si="52"/>
      </c>
      <c r="T114" s="18">
        <f t="shared" si="53"/>
      </c>
      <c r="U114" s="18">
        <f t="shared" si="54"/>
      </c>
      <c r="V114" s="18">
        <f t="shared" si="55"/>
      </c>
      <c r="W114" s="18">
        <f t="shared" si="56"/>
      </c>
      <c r="X114" s="18">
        <f t="shared" si="59"/>
      </c>
      <c r="Y114" s="187">
        <f t="shared" si="57"/>
      </c>
      <c r="Z114" s="195">
        <f t="shared" si="58"/>
        <v>0</v>
      </c>
    </row>
    <row r="115" spans="1:26" ht="11.25">
      <c r="A115" s="29"/>
      <c r="B115" s="14"/>
      <c r="C115" s="14"/>
      <c r="D115" s="131"/>
      <c r="E115" s="35"/>
      <c r="F115" s="12"/>
      <c r="G115" s="15"/>
      <c r="H115" s="15">
        <f t="shared" si="41"/>
      </c>
      <c r="I115" s="15">
        <f t="shared" si="42"/>
      </c>
      <c r="J115" s="15">
        <f t="shared" si="43"/>
      </c>
      <c r="K115" s="15">
        <f t="shared" si="44"/>
      </c>
      <c r="L115" s="15">
        <f t="shared" si="45"/>
      </c>
      <c r="M115" s="190">
        <f t="shared" si="46"/>
      </c>
      <c r="N115" s="180">
        <f t="shared" si="47"/>
      </c>
      <c r="O115" s="18">
        <f t="shared" si="48"/>
      </c>
      <c r="P115" s="18">
        <f t="shared" si="49"/>
      </c>
      <c r="Q115" s="18">
        <f t="shared" si="50"/>
      </c>
      <c r="R115" s="18">
        <f t="shared" si="51"/>
      </c>
      <c r="S115" s="18">
        <f t="shared" si="52"/>
      </c>
      <c r="T115" s="18">
        <f t="shared" si="53"/>
      </c>
      <c r="U115" s="18">
        <f t="shared" si="54"/>
      </c>
      <c r="V115" s="18">
        <f t="shared" si="55"/>
      </c>
      <c r="W115" s="18">
        <f t="shared" si="56"/>
      </c>
      <c r="X115" s="18">
        <f t="shared" si="59"/>
      </c>
      <c r="Y115" s="187">
        <f t="shared" si="57"/>
      </c>
      <c r="Z115" s="195">
        <f t="shared" si="58"/>
        <v>0</v>
      </c>
    </row>
    <row r="116" spans="1:26" ht="11.25">
      <c r="A116" s="29"/>
      <c r="B116" s="14"/>
      <c r="C116" s="14"/>
      <c r="D116" s="131"/>
      <c r="E116" s="35"/>
      <c r="F116" s="12"/>
      <c r="G116" s="15"/>
      <c r="H116" s="15">
        <f t="shared" si="41"/>
      </c>
      <c r="I116" s="15">
        <f t="shared" si="42"/>
      </c>
      <c r="J116" s="15">
        <f t="shared" si="43"/>
      </c>
      <c r="K116" s="15">
        <f t="shared" si="44"/>
      </c>
      <c r="L116" s="15">
        <f t="shared" si="45"/>
      </c>
      <c r="M116" s="190">
        <f t="shared" si="46"/>
      </c>
      <c r="N116" s="180">
        <f t="shared" si="47"/>
      </c>
      <c r="O116" s="18">
        <f t="shared" si="48"/>
      </c>
      <c r="P116" s="18">
        <f t="shared" si="49"/>
      </c>
      <c r="Q116" s="18">
        <f t="shared" si="50"/>
      </c>
      <c r="R116" s="18">
        <f t="shared" si="51"/>
      </c>
      <c r="S116" s="18">
        <f t="shared" si="52"/>
      </c>
      <c r="T116" s="18">
        <f t="shared" si="53"/>
      </c>
      <c r="U116" s="18">
        <f t="shared" si="54"/>
      </c>
      <c r="V116" s="18">
        <f t="shared" si="55"/>
      </c>
      <c r="W116" s="18">
        <f t="shared" si="56"/>
      </c>
      <c r="X116" s="18">
        <f t="shared" si="59"/>
      </c>
      <c r="Y116" s="187">
        <f t="shared" si="57"/>
      </c>
      <c r="Z116" s="195">
        <f t="shared" si="58"/>
        <v>0</v>
      </c>
    </row>
    <row r="117" spans="1:26" ht="11.25">
      <c r="A117" s="29"/>
      <c r="B117" s="14"/>
      <c r="C117" s="14"/>
      <c r="D117" s="131"/>
      <c r="E117" s="35"/>
      <c r="F117" s="12"/>
      <c r="G117" s="15"/>
      <c r="H117" s="15">
        <f t="shared" si="41"/>
      </c>
      <c r="I117" s="15">
        <f t="shared" si="42"/>
      </c>
      <c r="J117" s="15">
        <f t="shared" si="43"/>
      </c>
      <c r="K117" s="15">
        <f t="shared" si="44"/>
      </c>
      <c r="L117" s="15">
        <f t="shared" si="45"/>
      </c>
      <c r="M117" s="190">
        <f t="shared" si="46"/>
      </c>
      <c r="N117" s="180">
        <f t="shared" si="47"/>
      </c>
      <c r="O117" s="18">
        <f t="shared" si="48"/>
      </c>
      <c r="P117" s="18">
        <f t="shared" si="49"/>
      </c>
      <c r="Q117" s="18">
        <f t="shared" si="50"/>
      </c>
      <c r="R117" s="18">
        <f t="shared" si="51"/>
      </c>
      <c r="S117" s="18">
        <f t="shared" si="52"/>
      </c>
      <c r="T117" s="18">
        <f t="shared" si="53"/>
      </c>
      <c r="U117" s="18">
        <f t="shared" si="54"/>
      </c>
      <c r="V117" s="18">
        <f t="shared" si="55"/>
      </c>
      <c r="W117" s="18">
        <f t="shared" si="56"/>
      </c>
      <c r="X117" s="18">
        <f t="shared" si="59"/>
      </c>
      <c r="Y117" s="187">
        <f t="shared" si="57"/>
      </c>
      <c r="Z117" s="195">
        <f t="shared" si="58"/>
        <v>0</v>
      </c>
    </row>
    <row r="118" spans="1:26" ht="11.25">
      <c r="A118" s="29"/>
      <c r="B118" s="14"/>
      <c r="C118" s="14"/>
      <c r="D118" s="131"/>
      <c r="E118" s="35"/>
      <c r="F118" s="12"/>
      <c r="G118" s="15"/>
      <c r="H118" s="15">
        <f t="shared" si="41"/>
      </c>
      <c r="I118" s="15">
        <f t="shared" si="42"/>
      </c>
      <c r="J118" s="15">
        <f t="shared" si="43"/>
      </c>
      <c r="K118" s="15">
        <f t="shared" si="44"/>
      </c>
      <c r="L118" s="15">
        <f t="shared" si="45"/>
      </c>
      <c r="M118" s="190">
        <f t="shared" si="46"/>
      </c>
      <c r="N118" s="180">
        <f t="shared" si="47"/>
      </c>
      <c r="O118" s="18">
        <f t="shared" si="48"/>
      </c>
      <c r="P118" s="18">
        <f t="shared" si="49"/>
      </c>
      <c r="Q118" s="18">
        <f t="shared" si="50"/>
      </c>
      <c r="R118" s="18">
        <f t="shared" si="51"/>
      </c>
      <c r="S118" s="18">
        <f t="shared" si="52"/>
      </c>
      <c r="T118" s="18">
        <f t="shared" si="53"/>
      </c>
      <c r="U118" s="18">
        <f t="shared" si="54"/>
      </c>
      <c r="V118" s="18">
        <f t="shared" si="55"/>
      </c>
      <c r="W118" s="18">
        <f t="shared" si="56"/>
      </c>
      <c r="X118" s="18">
        <f t="shared" si="59"/>
      </c>
      <c r="Y118" s="187">
        <f t="shared" si="57"/>
      </c>
      <c r="Z118" s="195">
        <f t="shared" si="58"/>
        <v>0</v>
      </c>
    </row>
    <row r="119" spans="1:26" ht="11.25">
      <c r="A119" s="29"/>
      <c r="B119" s="14"/>
      <c r="C119" s="14"/>
      <c r="D119" s="131"/>
      <c r="E119" s="35"/>
      <c r="F119" s="12"/>
      <c r="G119" s="15"/>
      <c r="H119" s="15">
        <f t="shared" si="41"/>
      </c>
      <c r="I119" s="15">
        <f t="shared" si="42"/>
      </c>
      <c r="J119" s="15">
        <f t="shared" si="43"/>
      </c>
      <c r="K119" s="15">
        <f t="shared" si="44"/>
      </c>
      <c r="L119" s="15">
        <f t="shared" si="45"/>
      </c>
      <c r="M119" s="190">
        <f t="shared" si="46"/>
      </c>
      <c r="N119" s="180">
        <f t="shared" si="47"/>
      </c>
      <c r="O119" s="18">
        <f t="shared" si="48"/>
      </c>
      <c r="P119" s="18">
        <f t="shared" si="49"/>
      </c>
      <c r="Q119" s="18">
        <f t="shared" si="50"/>
      </c>
      <c r="R119" s="18">
        <f t="shared" si="51"/>
      </c>
      <c r="S119" s="18">
        <f t="shared" si="52"/>
      </c>
      <c r="T119" s="18">
        <f t="shared" si="53"/>
      </c>
      <c r="U119" s="18">
        <f t="shared" si="54"/>
      </c>
      <c r="V119" s="18">
        <f t="shared" si="55"/>
      </c>
      <c r="W119" s="18">
        <f t="shared" si="56"/>
      </c>
      <c r="X119" s="18">
        <f t="shared" si="59"/>
      </c>
      <c r="Y119" s="187">
        <f t="shared" si="57"/>
      </c>
      <c r="Z119" s="195">
        <f t="shared" si="58"/>
        <v>0</v>
      </c>
    </row>
    <row r="120" spans="1:26" ht="11.25">
      <c r="A120" s="29"/>
      <c r="B120" s="14"/>
      <c r="C120" s="14"/>
      <c r="D120" s="131"/>
      <c r="E120" s="35"/>
      <c r="F120" s="12"/>
      <c r="G120" s="15"/>
      <c r="H120" s="15">
        <f t="shared" si="41"/>
      </c>
      <c r="I120" s="15">
        <f t="shared" si="42"/>
      </c>
      <c r="J120" s="15">
        <f t="shared" si="43"/>
      </c>
      <c r="K120" s="15">
        <f t="shared" si="44"/>
      </c>
      <c r="L120" s="15">
        <f t="shared" si="45"/>
      </c>
      <c r="M120" s="190">
        <f t="shared" si="46"/>
      </c>
      <c r="N120" s="180">
        <f t="shared" si="47"/>
      </c>
      <c r="O120" s="18">
        <f t="shared" si="48"/>
      </c>
      <c r="P120" s="18">
        <f t="shared" si="49"/>
      </c>
      <c r="Q120" s="18">
        <f t="shared" si="50"/>
      </c>
      <c r="R120" s="18">
        <f t="shared" si="51"/>
      </c>
      <c r="S120" s="18">
        <f t="shared" si="52"/>
      </c>
      <c r="T120" s="18">
        <f t="shared" si="53"/>
      </c>
      <c r="U120" s="18">
        <f t="shared" si="54"/>
      </c>
      <c r="V120" s="18">
        <f t="shared" si="55"/>
      </c>
      <c r="W120" s="18">
        <f t="shared" si="56"/>
      </c>
      <c r="X120" s="18">
        <f t="shared" si="59"/>
      </c>
      <c r="Y120" s="187">
        <f t="shared" si="57"/>
      </c>
      <c r="Z120" s="195">
        <f t="shared" si="58"/>
        <v>0</v>
      </c>
    </row>
    <row r="121" spans="1:26" ht="11.25">
      <c r="A121" s="29"/>
      <c r="B121" s="14"/>
      <c r="C121" s="14"/>
      <c r="D121" s="131"/>
      <c r="E121" s="35"/>
      <c r="F121" s="12"/>
      <c r="G121" s="15"/>
      <c r="H121" s="15">
        <f t="shared" si="41"/>
      </c>
      <c r="I121" s="15">
        <f t="shared" si="42"/>
      </c>
      <c r="J121" s="15">
        <f t="shared" si="43"/>
      </c>
      <c r="K121" s="15">
        <f t="shared" si="44"/>
      </c>
      <c r="L121" s="15">
        <f t="shared" si="45"/>
      </c>
      <c r="M121" s="190">
        <f t="shared" si="46"/>
      </c>
      <c r="N121" s="180">
        <f t="shared" si="47"/>
      </c>
      <c r="O121" s="18">
        <f t="shared" si="48"/>
      </c>
      <c r="P121" s="18">
        <f t="shared" si="49"/>
      </c>
      <c r="Q121" s="18">
        <f t="shared" si="50"/>
      </c>
      <c r="R121" s="18">
        <f t="shared" si="51"/>
      </c>
      <c r="S121" s="18">
        <f t="shared" si="52"/>
      </c>
      <c r="T121" s="18">
        <f t="shared" si="53"/>
      </c>
      <c r="U121" s="18">
        <f t="shared" si="54"/>
      </c>
      <c r="V121" s="18">
        <f t="shared" si="55"/>
      </c>
      <c r="W121" s="18">
        <f t="shared" si="56"/>
      </c>
      <c r="X121" s="18">
        <f t="shared" si="59"/>
      </c>
      <c r="Y121" s="187">
        <f t="shared" si="57"/>
      </c>
      <c r="Z121" s="195">
        <f t="shared" si="58"/>
        <v>0</v>
      </c>
    </row>
    <row r="122" spans="1:26" ht="11.25">
      <c r="A122" s="29"/>
      <c r="B122" s="14"/>
      <c r="C122" s="14"/>
      <c r="D122" s="131"/>
      <c r="E122" s="35"/>
      <c r="F122" s="12"/>
      <c r="G122" s="15"/>
      <c r="H122" s="15">
        <f t="shared" si="41"/>
      </c>
      <c r="I122" s="15">
        <f t="shared" si="42"/>
      </c>
      <c r="J122" s="15">
        <f t="shared" si="43"/>
      </c>
      <c r="K122" s="15">
        <f t="shared" si="44"/>
      </c>
      <c r="L122" s="15">
        <f t="shared" si="45"/>
      </c>
      <c r="M122" s="190">
        <f t="shared" si="46"/>
      </c>
      <c r="N122" s="180">
        <f t="shared" si="47"/>
      </c>
      <c r="O122" s="18">
        <f t="shared" si="48"/>
      </c>
      <c r="P122" s="18">
        <f t="shared" si="49"/>
      </c>
      <c r="Q122" s="18">
        <f t="shared" si="50"/>
      </c>
      <c r="R122" s="18">
        <f t="shared" si="51"/>
      </c>
      <c r="S122" s="18">
        <f t="shared" si="52"/>
      </c>
      <c r="T122" s="18">
        <f t="shared" si="53"/>
      </c>
      <c r="U122" s="18">
        <f t="shared" si="54"/>
      </c>
      <c r="V122" s="18">
        <f t="shared" si="55"/>
      </c>
      <c r="W122" s="18">
        <f t="shared" si="56"/>
      </c>
      <c r="X122" s="18">
        <f t="shared" si="59"/>
      </c>
      <c r="Y122" s="187">
        <f t="shared" si="57"/>
      </c>
      <c r="Z122" s="195">
        <f t="shared" si="58"/>
        <v>0</v>
      </c>
    </row>
    <row r="123" spans="1:26" ht="11.25">
      <c r="A123" s="29"/>
      <c r="B123" s="14"/>
      <c r="C123" s="14"/>
      <c r="D123" s="131"/>
      <c r="E123" s="35"/>
      <c r="F123" s="12"/>
      <c r="G123" s="15"/>
      <c r="H123" s="15">
        <f t="shared" si="41"/>
      </c>
      <c r="I123" s="15">
        <f t="shared" si="42"/>
      </c>
      <c r="J123" s="15">
        <f t="shared" si="43"/>
      </c>
      <c r="K123" s="15">
        <f t="shared" si="44"/>
      </c>
      <c r="L123" s="15">
        <f t="shared" si="45"/>
      </c>
      <c r="M123" s="190">
        <f t="shared" si="46"/>
      </c>
      <c r="N123" s="180">
        <f t="shared" si="47"/>
      </c>
      <c r="O123" s="18">
        <f t="shared" si="48"/>
      </c>
      <c r="P123" s="18">
        <f t="shared" si="49"/>
      </c>
      <c r="Q123" s="18">
        <f t="shared" si="50"/>
      </c>
      <c r="R123" s="18">
        <f t="shared" si="51"/>
      </c>
      <c r="S123" s="18">
        <f t="shared" si="52"/>
      </c>
      <c r="T123" s="18">
        <f t="shared" si="53"/>
      </c>
      <c r="U123" s="18">
        <f t="shared" si="54"/>
      </c>
      <c r="V123" s="18">
        <f t="shared" si="55"/>
      </c>
      <c r="W123" s="18">
        <f t="shared" si="56"/>
      </c>
      <c r="X123" s="18">
        <f t="shared" si="59"/>
      </c>
      <c r="Y123" s="187">
        <f t="shared" si="57"/>
      </c>
      <c r="Z123" s="195">
        <f t="shared" si="58"/>
        <v>0</v>
      </c>
    </row>
    <row r="124" spans="1:26" ht="11.25">
      <c r="A124" s="29"/>
      <c r="B124" s="14"/>
      <c r="C124" s="14"/>
      <c r="D124" s="131"/>
      <c r="E124" s="35"/>
      <c r="F124" s="12"/>
      <c r="G124" s="15"/>
      <c r="H124" s="15">
        <f aca="true" t="shared" si="60" ref="H124:H187">IF($G124=1,$E124,"")</f>
      </c>
      <c r="I124" s="15">
        <f aca="true" t="shared" si="61" ref="I124:I187">IF($G124=2,$E124,"")</f>
      </c>
      <c r="J124" s="15">
        <f aca="true" t="shared" si="62" ref="J124:J187">IF($G124=3,$E124,"")</f>
      </c>
      <c r="K124" s="15">
        <f aca="true" t="shared" si="63" ref="K124:K187">IF($G124=4,$E124,"")</f>
      </c>
      <c r="L124" s="15">
        <f aca="true" t="shared" si="64" ref="L124:L187">IF($G124=5,$E124,"")</f>
      </c>
      <c r="M124" s="190">
        <f aca="true" t="shared" si="65" ref="M124:M187">IF($G124=6,$E124,"")</f>
      </c>
      <c r="N124" s="180">
        <f t="shared" si="47"/>
      </c>
      <c r="O124" s="18">
        <f t="shared" si="48"/>
      </c>
      <c r="P124" s="18">
        <f t="shared" si="49"/>
      </c>
      <c r="Q124" s="18">
        <f t="shared" si="50"/>
      </c>
      <c r="R124" s="18">
        <f t="shared" si="51"/>
      </c>
      <c r="S124" s="18">
        <f t="shared" si="52"/>
      </c>
      <c r="T124" s="18">
        <f t="shared" si="53"/>
      </c>
      <c r="U124" s="18">
        <f t="shared" si="54"/>
      </c>
      <c r="V124" s="18">
        <f t="shared" si="55"/>
      </c>
      <c r="W124" s="18">
        <f t="shared" si="56"/>
      </c>
      <c r="X124" s="18">
        <f t="shared" si="59"/>
      </c>
      <c r="Y124" s="187">
        <f t="shared" si="57"/>
      </c>
      <c r="Z124" s="195">
        <f t="shared" si="58"/>
        <v>0</v>
      </c>
    </row>
    <row r="125" spans="1:26" ht="11.25">
      <c r="A125" s="29"/>
      <c r="B125" s="14"/>
      <c r="C125" s="14"/>
      <c r="D125" s="131"/>
      <c r="E125" s="35"/>
      <c r="F125" s="12"/>
      <c r="G125" s="15"/>
      <c r="H125" s="15">
        <f t="shared" si="60"/>
      </c>
      <c r="I125" s="15">
        <f t="shared" si="61"/>
      </c>
      <c r="J125" s="15">
        <f t="shared" si="62"/>
      </c>
      <c r="K125" s="15">
        <f t="shared" si="63"/>
      </c>
      <c r="L125" s="15">
        <f t="shared" si="64"/>
      </c>
      <c r="M125" s="190">
        <f t="shared" si="65"/>
      </c>
      <c r="N125" s="180">
        <f t="shared" si="47"/>
      </c>
      <c r="O125" s="18">
        <f t="shared" si="48"/>
      </c>
      <c r="P125" s="18">
        <f t="shared" si="49"/>
      </c>
      <c r="Q125" s="18">
        <f t="shared" si="50"/>
      </c>
      <c r="R125" s="18">
        <f t="shared" si="51"/>
      </c>
      <c r="S125" s="18">
        <f t="shared" si="52"/>
      </c>
      <c r="T125" s="18">
        <f t="shared" si="53"/>
      </c>
      <c r="U125" s="18">
        <f t="shared" si="54"/>
      </c>
      <c r="V125" s="18">
        <f t="shared" si="55"/>
      </c>
      <c r="W125" s="18">
        <f t="shared" si="56"/>
      </c>
      <c r="X125" s="18">
        <f t="shared" si="59"/>
      </c>
      <c r="Y125" s="187">
        <f t="shared" si="57"/>
      </c>
      <c r="Z125" s="195">
        <f t="shared" si="58"/>
        <v>0</v>
      </c>
    </row>
    <row r="126" spans="1:26" ht="11.25">
      <c r="A126" s="29"/>
      <c r="B126" s="14"/>
      <c r="C126" s="14"/>
      <c r="D126" s="131"/>
      <c r="E126" s="35"/>
      <c r="F126" s="12"/>
      <c r="G126" s="15"/>
      <c r="H126" s="15">
        <f t="shared" si="60"/>
      </c>
      <c r="I126" s="15">
        <f t="shared" si="61"/>
      </c>
      <c r="J126" s="15">
        <f t="shared" si="62"/>
      </c>
      <c r="K126" s="15">
        <f t="shared" si="63"/>
      </c>
      <c r="L126" s="15">
        <f t="shared" si="64"/>
      </c>
      <c r="M126" s="190">
        <f t="shared" si="65"/>
      </c>
      <c r="N126" s="180">
        <f t="shared" si="47"/>
      </c>
      <c r="O126" s="18">
        <f t="shared" si="48"/>
      </c>
      <c r="P126" s="18">
        <f t="shared" si="49"/>
      </c>
      <c r="Q126" s="18">
        <f t="shared" si="50"/>
      </c>
      <c r="R126" s="18">
        <f t="shared" si="51"/>
      </c>
      <c r="S126" s="18">
        <f t="shared" si="52"/>
      </c>
      <c r="T126" s="18">
        <f t="shared" si="53"/>
      </c>
      <c r="U126" s="18">
        <f t="shared" si="54"/>
      </c>
      <c r="V126" s="18">
        <f t="shared" si="55"/>
      </c>
      <c r="W126" s="18">
        <f t="shared" si="56"/>
      </c>
      <c r="X126" s="18">
        <f t="shared" si="59"/>
      </c>
      <c r="Y126" s="187">
        <f t="shared" si="57"/>
      </c>
      <c r="Z126" s="195">
        <f t="shared" si="58"/>
        <v>0</v>
      </c>
    </row>
    <row r="127" spans="1:26" ht="11.25">
      <c r="A127" s="29"/>
      <c r="B127" s="14"/>
      <c r="C127" s="14"/>
      <c r="D127" s="131"/>
      <c r="E127" s="35"/>
      <c r="F127" s="12"/>
      <c r="G127" s="15"/>
      <c r="H127" s="15">
        <f t="shared" si="60"/>
      </c>
      <c r="I127" s="15">
        <f t="shared" si="61"/>
      </c>
      <c r="J127" s="15">
        <f t="shared" si="62"/>
      </c>
      <c r="K127" s="15">
        <f t="shared" si="63"/>
      </c>
      <c r="L127" s="15">
        <f t="shared" si="64"/>
      </c>
      <c r="M127" s="15">
        <f t="shared" si="65"/>
      </c>
      <c r="N127" s="18">
        <f t="shared" si="47"/>
      </c>
      <c r="O127" s="18">
        <f t="shared" si="48"/>
      </c>
      <c r="P127" s="18">
        <f t="shared" si="49"/>
      </c>
      <c r="Q127" s="18">
        <f t="shared" si="50"/>
      </c>
      <c r="R127" s="18">
        <f t="shared" si="51"/>
      </c>
      <c r="S127" s="18">
        <f t="shared" si="52"/>
      </c>
      <c r="T127" s="18">
        <f t="shared" si="53"/>
      </c>
      <c r="U127" s="18">
        <f t="shared" si="54"/>
      </c>
      <c r="V127" s="18">
        <f t="shared" si="55"/>
      </c>
      <c r="W127" s="18">
        <f t="shared" si="56"/>
      </c>
      <c r="X127" s="18">
        <f t="shared" si="59"/>
      </c>
      <c r="Y127" s="187">
        <f t="shared" si="57"/>
      </c>
      <c r="Z127" s="195">
        <f t="shared" si="58"/>
        <v>0</v>
      </c>
    </row>
    <row r="128" spans="1:26" ht="11.25">
      <c r="A128" s="29"/>
      <c r="B128" s="14"/>
      <c r="C128" s="14"/>
      <c r="D128" s="131"/>
      <c r="E128" s="35"/>
      <c r="F128" s="12"/>
      <c r="G128" s="15"/>
      <c r="H128" s="15">
        <f t="shared" si="60"/>
      </c>
      <c r="I128" s="15">
        <f t="shared" si="61"/>
      </c>
      <c r="J128" s="15">
        <f t="shared" si="62"/>
      </c>
      <c r="K128" s="15">
        <f t="shared" si="63"/>
      </c>
      <c r="L128" s="15">
        <f t="shared" si="64"/>
      </c>
      <c r="M128" s="15">
        <f t="shared" si="65"/>
      </c>
      <c r="N128" s="18">
        <f t="shared" si="47"/>
      </c>
      <c r="O128" s="18">
        <f t="shared" si="48"/>
      </c>
      <c r="P128" s="18">
        <f t="shared" si="49"/>
      </c>
      <c r="Q128" s="18">
        <f t="shared" si="50"/>
      </c>
      <c r="R128" s="18">
        <f t="shared" si="51"/>
      </c>
      <c r="S128" s="18">
        <f t="shared" si="52"/>
      </c>
      <c r="T128" s="18">
        <f t="shared" si="53"/>
      </c>
      <c r="U128" s="18">
        <f t="shared" si="54"/>
      </c>
      <c r="V128" s="18">
        <f t="shared" si="55"/>
      </c>
      <c r="W128" s="18">
        <f t="shared" si="56"/>
      </c>
      <c r="X128" s="18">
        <f t="shared" si="59"/>
      </c>
      <c r="Y128" s="187">
        <f t="shared" si="57"/>
      </c>
      <c r="Z128" s="195">
        <f t="shared" si="58"/>
        <v>0</v>
      </c>
    </row>
    <row r="129" spans="1:26" ht="11.25">
      <c r="A129" s="29"/>
      <c r="B129" s="14"/>
      <c r="C129" s="14"/>
      <c r="D129" s="131"/>
      <c r="E129" s="35"/>
      <c r="F129" s="12"/>
      <c r="G129" s="15"/>
      <c r="H129" s="15">
        <f t="shared" si="60"/>
      </c>
      <c r="I129" s="15">
        <f t="shared" si="61"/>
      </c>
      <c r="J129" s="15">
        <f t="shared" si="62"/>
      </c>
      <c r="K129" s="15">
        <f t="shared" si="63"/>
      </c>
      <c r="L129" s="15">
        <f t="shared" si="64"/>
      </c>
      <c r="M129" s="15">
        <f t="shared" si="65"/>
      </c>
      <c r="N129" s="18">
        <f t="shared" si="47"/>
      </c>
      <c r="O129" s="18">
        <f t="shared" si="48"/>
      </c>
      <c r="P129" s="18">
        <f t="shared" si="49"/>
      </c>
      <c r="Q129" s="18">
        <f t="shared" si="50"/>
      </c>
      <c r="R129" s="18">
        <f t="shared" si="51"/>
      </c>
      <c r="S129" s="18">
        <f t="shared" si="52"/>
      </c>
      <c r="T129" s="18">
        <f t="shared" si="53"/>
      </c>
      <c r="U129" s="18">
        <f t="shared" si="54"/>
      </c>
      <c r="V129" s="18">
        <f t="shared" si="55"/>
      </c>
      <c r="W129" s="18">
        <f t="shared" si="56"/>
      </c>
      <c r="X129" s="18">
        <f t="shared" si="59"/>
      </c>
      <c r="Y129" s="187">
        <f t="shared" si="57"/>
      </c>
      <c r="Z129" s="195">
        <f t="shared" si="58"/>
        <v>0</v>
      </c>
    </row>
    <row r="130" spans="1:26" ht="11.25">
      <c r="A130" s="29"/>
      <c r="B130" s="14"/>
      <c r="C130" s="14"/>
      <c r="D130" s="131"/>
      <c r="E130" s="35"/>
      <c r="F130" s="12"/>
      <c r="G130" s="15"/>
      <c r="H130" s="15">
        <f t="shared" si="60"/>
      </c>
      <c r="I130" s="15">
        <f t="shared" si="61"/>
      </c>
      <c r="J130" s="15">
        <f t="shared" si="62"/>
      </c>
      <c r="K130" s="15">
        <f t="shared" si="63"/>
      </c>
      <c r="L130" s="15">
        <f t="shared" si="64"/>
      </c>
      <c r="M130" s="15">
        <f t="shared" si="65"/>
      </c>
      <c r="N130" s="18">
        <f t="shared" si="47"/>
      </c>
      <c r="O130" s="18">
        <f t="shared" si="48"/>
      </c>
      <c r="P130" s="18">
        <f t="shared" si="49"/>
      </c>
      <c r="Q130" s="18">
        <f t="shared" si="50"/>
      </c>
      <c r="R130" s="18">
        <f t="shared" si="51"/>
      </c>
      <c r="S130" s="18">
        <f t="shared" si="52"/>
      </c>
      <c r="T130" s="18">
        <f t="shared" si="53"/>
      </c>
      <c r="U130" s="18">
        <f t="shared" si="54"/>
      </c>
      <c r="V130" s="18">
        <f t="shared" si="55"/>
      </c>
      <c r="W130" s="18">
        <f t="shared" si="56"/>
      </c>
      <c r="X130" s="18">
        <f t="shared" si="59"/>
      </c>
      <c r="Y130" s="187">
        <f t="shared" si="57"/>
      </c>
      <c r="Z130" s="195">
        <f t="shared" si="58"/>
        <v>0</v>
      </c>
    </row>
    <row r="131" spans="1:26" ht="11.25">
      <c r="A131" s="29"/>
      <c r="B131" s="14"/>
      <c r="C131" s="14"/>
      <c r="D131" s="131"/>
      <c r="E131" s="35"/>
      <c r="F131" s="12"/>
      <c r="G131" s="15"/>
      <c r="H131" s="15">
        <f t="shared" si="60"/>
      </c>
      <c r="I131" s="15">
        <f t="shared" si="61"/>
      </c>
      <c r="J131" s="15">
        <f t="shared" si="62"/>
      </c>
      <c r="K131" s="15">
        <f t="shared" si="63"/>
      </c>
      <c r="L131" s="15">
        <f t="shared" si="64"/>
      </c>
      <c r="M131" s="15">
        <f t="shared" si="65"/>
      </c>
      <c r="N131" s="18">
        <f t="shared" si="47"/>
      </c>
      <c r="O131" s="18">
        <f t="shared" si="48"/>
      </c>
      <c r="P131" s="18">
        <f t="shared" si="49"/>
      </c>
      <c r="Q131" s="18">
        <f t="shared" si="50"/>
      </c>
      <c r="R131" s="18">
        <f t="shared" si="51"/>
      </c>
      <c r="S131" s="18">
        <f t="shared" si="52"/>
      </c>
      <c r="T131" s="18">
        <f t="shared" si="53"/>
      </c>
      <c r="U131" s="18">
        <f t="shared" si="54"/>
      </c>
      <c r="V131" s="18">
        <f t="shared" si="55"/>
      </c>
      <c r="W131" s="18">
        <f t="shared" si="56"/>
      </c>
      <c r="X131" s="18">
        <f t="shared" si="59"/>
      </c>
      <c r="Y131" s="187">
        <f t="shared" si="57"/>
      </c>
      <c r="Z131" s="195">
        <f t="shared" si="58"/>
        <v>0</v>
      </c>
    </row>
    <row r="132" spans="1:26" ht="11.25">
      <c r="A132" s="29"/>
      <c r="B132" s="14"/>
      <c r="C132" s="14"/>
      <c r="D132" s="131"/>
      <c r="E132" s="35"/>
      <c r="F132" s="12"/>
      <c r="G132" s="15"/>
      <c r="H132" s="15">
        <f t="shared" si="60"/>
      </c>
      <c r="I132" s="15">
        <f t="shared" si="61"/>
      </c>
      <c r="J132" s="15">
        <f t="shared" si="62"/>
      </c>
      <c r="K132" s="15">
        <f t="shared" si="63"/>
      </c>
      <c r="L132" s="15">
        <f t="shared" si="64"/>
      </c>
      <c r="M132" s="15">
        <f t="shared" si="65"/>
      </c>
      <c r="N132" s="18">
        <f t="shared" si="47"/>
      </c>
      <c r="O132" s="18">
        <f t="shared" si="48"/>
      </c>
      <c r="P132" s="18">
        <f t="shared" si="49"/>
      </c>
      <c r="Q132" s="18">
        <f t="shared" si="50"/>
      </c>
      <c r="R132" s="18">
        <f t="shared" si="51"/>
      </c>
      <c r="S132" s="18">
        <f t="shared" si="52"/>
      </c>
      <c r="T132" s="18">
        <f t="shared" si="53"/>
      </c>
      <c r="U132" s="18">
        <f t="shared" si="54"/>
      </c>
      <c r="V132" s="18">
        <f t="shared" si="55"/>
      </c>
      <c r="W132" s="18">
        <f t="shared" si="56"/>
      </c>
      <c r="X132" s="18">
        <f t="shared" si="59"/>
      </c>
      <c r="Y132" s="187">
        <f t="shared" si="57"/>
      </c>
      <c r="Z132" s="195">
        <f t="shared" si="58"/>
        <v>0</v>
      </c>
    </row>
    <row r="133" spans="1:26" ht="11.25">
      <c r="A133" s="29"/>
      <c r="B133" s="14"/>
      <c r="C133" s="14"/>
      <c r="D133" s="131"/>
      <c r="E133" s="35"/>
      <c r="F133" s="12"/>
      <c r="G133" s="15"/>
      <c r="H133" s="15">
        <f t="shared" si="60"/>
      </c>
      <c r="I133" s="15">
        <f t="shared" si="61"/>
      </c>
      <c r="J133" s="15">
        <f t="shared" si="62"/>
      </c>
      <c r="K133" s="15">
        <f t="shared" si="63"/>
      </c>
      <c r="L133" s="15">
        <f t="shared" si="64"/>
      </c>
      <c r="M133" s="15">
        <f t="shared" si="65"/>
      </c>
      <c r="N133" s="18">
        <f t="shared" si="47"/>
      </c>
      <c r="O133" s="18">
        <f t="shared" si="48"/>
      </c>
      <c r="P133" s="18">
        <f t="shared" si="49"/>
      </c>
      <c r="Q133" s="18">
        <f t="shared" si="50"/>
      </c>
      <c r="R133" s="18">
        <f t="shared" si="51"/>
      </c>
      <c r="S133" s="18">
        <f t="shared" si="52"/>
      </c>
      <c r="T133" s="18">
        <f t="shared" si="53"/>
      </c>
      <c r="U133" s="18">
        <f t="shared" si="54"/>
      </c>
      <c r="V133" s="18">
        <f t="shared" si="55"/>
      </c>
      <c r="W133" s="18">
        <f t="shared" si="56"/>
      </c>
      <c r="X133" s="18">
        <f t="shared" si="59"/>
      </c>
      <c r="Y133" s="187">
        <f t="shared" si="57"/>
      </c>
      <c r="Z133" s="195">
        <f t="shared" si="58"/>
        <v>0</v>
      </c>
    </row>
    <row r="134" spans="1:26" ht="11.25">
      <c r="A134" s="29"/>
      <c r="B134" s="14"/>
      <c r="C134" s="14"/>
      <c r="D134" s="131"/>
      <c r="E134" s="35"/>
      <c r="F134" s="12"/>
      <c r="G134" s="15"/>
      <c r="H134" s="15">
        <f t="shared" si="60"/>
      </c>
      <c r="I134" s="15">
        <f t="shared" si="61"/>
      </c>
      <c r="J134" s="15">
        <f t="shared" si="62"/>
      </c>
      <c r="K134" s="15">
        <f t="shared" si="63"/>
      </c>
      <c r="L134" s="15">
        <f t="shared" si="64"/>
      </c>
      <c r="M134" s="15">
        <f t="shared" si="65"/>
      </c>
      <c r="N134" s="18">
        <f t="shared" si="47"/>
      </c>
      <c r="O134" s="18">
        <f t="shared" si="48"/>
      </c>
      <c r="P134" s="18">
        <f t="shared" si="49"/>
      </c>
      <c r="Q134" s="18">
        <f t="shared" si="50"/>
      </c>
      <c r="R134" s="18">
        <f t="shared" si="51"/>
      </c>
      <c r="S134" s="18">
        <f t="shared" si="52"/>
      </c>
      <c r="T134" s="18">
        <f t="shared" si="53"/>
      </c>
      <c r="U134" s="18">
        <f t="shared" si="54"/>
      </c>
      <c r="V134" s="18">
        <f t="shared" si="55"/>
      </c>
      <c r="W134" s="18">
        <f t="shared" si="56"/>
      </c>
      <c r="X134" s="18">
        <f t="shared" si="59"/>
      </c>
      <c r="Y134" s="187">
        <f t="shared" si="57"/>
      </c>
      <c r="Z134" s="195">
        <f t="shared" si="58"/>
        <v>0</v>
      </c>
    </row>
    <row r="135" spans="1:26" ht="11.25">
      <c r="A135" s="29"/>
      <c r="B135" s="14"/>
      <c r="C135" s="14"/>
      <c r="D135" s="131"/>
      <c r="E135" s="35"/>
      <c r="F135" s="12"/>
      <c r="G135" s="15"/>
      <c r="H135" s="15">
        <f t="shared" si="60"/>
      </c>
      <c r="I135" s="15">
        <f t="shared" si="61"/>
      </c>
      <c r="J135" s="15">
        <f t="shared" si="62"/>
      </c>
      <c r="K135" s="15">
        <f t="shared" si="63"/>
      </c>
      <c r="L135" s="15">
        <f t="shared" si="64"/>
      </c>
      <c r="M135" s="15">
        <f t="shared" si="65"/>
      </c>
      <c r="N135" s="18">
        <f t="shared" si="47"/>
      </c>
      <c r="O135" s="18">
        <f t="shared" si="48"/>
      </c>
      <c r="P135" s="18">
        <f t="shared" si="49"/>
      </c>
      <c r="Q135" s="18">
        <f t="shared" si="50"/>
      </c>
      <c r="R135" s="18">
        <f t="shared" si="51"/>
      </c>
      <c r="S135" s="18">
        <f t="shared" si="52"/>
      </c>
      <c r="T135" s="18">
        <f t="shared" si="53"/>
      </c>
      <c r="U135" s="18">
        <f t="shared" si="54"/>
      </c>
      <c r="V135" s="18">
        <f t="shared" si="55"/>
      </c>
      <c r="W135" s="18">
        <f t="shared" si="56"/>
      </c>
      <c r="X135" s="18">
        <f t="shared" si="59"/>
      </c>
      <c r="Y135" s="187">
        <f t="shared" si="57"/>
      </c>
      <c r="Z135" s="195">
        <f t="shared" si="58"/>
        <v>0</v>
      </c>
    </row>
    <row r="136" spans="1:26" ht="11.25">
      <c r="A136" s="29"/>
      <c r="B136" s="14"/>
      <c r="C136" s="14"/>
      <c r="D136" s="131"/>
      <c r="E136" s="35"/>
      <c r="F136" s="12"/>
      <c r="G136" s="15"/>
      <c r="H136" s="15">
        <f t="shared" si="60"/>
      </c>
      <c r="I136" s="15">
        <f t="shared" si="61"/>
      </c>
      <c r="J136" s="15">
        <f t="shared" si="62"/>
      </c>
      <c r="K136" s="15">
        <f t="shared" si="63"/>
      </c>
      <c r="L136" s="15">
        <f t="shared" si="64"/>
      </c>
      <c r="M136" s="15">
        <f t="shared" si="65"/>
      </c>
      <c r="N136" s="18">
        <f aca="true" t="shared" si="66" ref="N136:N299">IF($G136=11,$E136,"")</f>
      </c>
      <c r="O136" s="18">
        <f aca="true" t="shared" si="67" ref="O136:O299">IF($G136=12,$E136,"")</f>
      </c>
      <c r="P136" s="18">
        <f aca="true" t="shared" si="68" ref="P136:P299">IF($G136=13,$E136,"")</f>
      </c>
      <c r="Q136" s="18">
        <f aca="true" t="shared" si="69" ref="Q136:Q299">IF($G136=14,$E136,"")</f>
      </c>
      <c r="R136" s="18">
        <f aca="true" t="shared" si="70" ref="R136:R299">IF($G136=15,$E136,"")</f>
      </c>
      <c r="S136" s="18">
        <f aca="true" t="shared" si="71" ref="S136:S299">IF($G136=16,$E136,"")</f>
      </c>
      <c r="T136" s="18">
        <f aca="true" t="shared" si="72" ref="T136:T299">IF($G136=17,$E136,"")</f>
      </c>
      <c r="U136" s="18">
        <f aca="true" t="shared" si="73" ref="U136:U299">IF($G136=18,$E136,"")</f>
      </c>
      <c r="V136" s="18">
        <f aca="true" t="shared" si="74" ref="V136:V299">IF($G136=19,$E136,"")</f>
      </c>
      <c r="W136" s="18">
        <f aca="true" t="shared" si="75" ref="W136:W146">IF($G136=20,E136,"")</f>
      </c>
      <c r="X136" s="18">
        <f t="shared" si="59"/>
      </c>
      <c r="Y136" s="187">
        <f aca="true" t="shared" si="76" ref="Y136:Y299">IF($G136=99,$E136,"")</f>
      </c>
      <c r="Z136" s="195">
        <f t="shared" si="58"/>
        <v>0</v>
      </c>
    </row>
    <row r="137" spans="1:26" ht="11.25">
      <c r="A137" s="29"/>
      <c r="B137" s="14"/>
      <c r="C137" s="14"/>
      <c r="D137" s="131"/>
      <c r="E137" s="35"/>
      <c r="F137" s="12"/>
      <c r="G137" s="15"/>
      <c r="H137" s="15">
        <f t="shared" si="60"/>
      </c>
      <c r="I137" s="15">
        <f t="shared" si="61"/>
      </c>
      <c r="J137" s="15">
        <f t="shared" si="62"/>
      </c>
      <c r="K137" s="15">
        <f t="shared" si="63"/>
      </c>
      <c r="L137" s="15">
        <f t="shared" si="64"/>
      </c>
      <c r="M137" s="15">
        <f t="shared" si="65"/>
      </c>
      <c r="N137" s="18">
        <f t="shared" si="66"/>
      </c>
      <c r="O137" s="18">
        <f t="shared" si="67"/>
      </c>
      <c r="P137" s="18">
        <f t="shared" si="68"/>
      </c>
      <c r="Q137" s="18">
        <f t="shared" si="69"/>
      </c>
      <c r="R137" s="18">
        <f t="shared" si="70"/>
      </c>
      <c r="S137" s="18">
        <f t="shared" si="71"/>
      </c>
      <c r="T137" s="18">
        <f t="shared" si="72"/>
      </c>
      <c r="U137" s="18">
        <f t="shared" si="73"/>
      </c>
      <c r="V137" s="18">
        <f t="shared" si="74"/>
      </c>
      <c r="W137" s="18">
        <f t="shared" si="75"/>
      </c>
      <c r="X137" s="18">
        <f t="shared" si="59"/>
      </c>
      <c r="Y137" s="187">
        <f t="shared" si="76"/>
      </c>
      <c r="Z137" s="195">
        <f aca="true" t="shared" si="77" ref="Z137:Z168">SUM(N137:Y137)</f>
        <v>0</v>
      </c>
    </row>
    <row r="138" spans="1:26" ht="11.25">
      <c r="A138" s="29"/>
      <c r="B138" s="14"/>
      <c r="C138" s="14"/>
      <c r="D138" s="131"/>
      <c r="E138" s="35"/>
      <c r="F138" s="12"/>
      <c r="G138" s="15"/>
      <c r="H138" s="15">
        <f t="shared" si="60"/>
      </c>
      <c r="I138" s="15">
        <f t="shared" si="61"/>
      </c>
      <c r="J138" s="15">
        <f t="shared" si="62"/>
      </c>
      <c r="K138" s="15">
        <f t="shared" si="63"/>
      </c>
      <c r="L138" s="15">
        <f t="shared" si="64"/>
      </c>
      <c r="M138" s="15">
        <f t="shared" si="65"/>
      </c>
      <c r="N138" s="18">
        <f t="shared" si="66"/>
      </c>
      <c r="O138" s="18">
        <f t="shared" si="67"/>
      </c>
      <c r="P138" s="18">
        <f t="shared" si="68"/>
      </c>
      <c r="Q138" s="18">
        <f t="shared" si="69"/>
      </c>
      <c r="R138" s="18">
        <f t="shared" si="70"/>
      </c>
      <c r="S138" s="18">
        <f t="shared" si="71"/>
      </c>
      <c r="T138" s="18">
        <f t="shared" si="72"/>
      </c>
      <c r="U138" s="18">
        <f t="shared" si="73"/>
      </c>
      <c r="V138" s="18">
        <f t="shared" si="74"/>
      </c>
      <c r="W138" s="18">
        <f t="shared" si="75"/>
      </c>
      <c r="X138" s="18">
        <f t="shared" si="59"/>
      </c>
      <c r="Y138" s="187">
        <f t="shared" si="76"/>
      </c>
      <c r="Z138" s="195">
        <f t="shared" si="77"/>
        <v>0</v>
      </c>
    </row>
    <row r="139" spans="1:26" ht="11.25">
      <c r="A139" s="29"/>
      <c r="B139" s="14"/>
      <c r="C139" s="14"/>
      <c r="D139" s="131"/>
      <c r="E139" s="35"/>
      <c r="F139" s="12"/>
      <c r="G139" s="15"/>
      <c r="H139" s="15">
        <f t="shared" si="60"/>
      </c>
      <c r="I139" s="15">
        <f t="shared" si="61"/>
      </c>
      <c r="J139" s="15">
        <f t="shared" si="62"/>
      </c>
      <c r="K139" s="15">
        <f t="shared" si="63"/>
      </c>
      <c r="L139" s="15">
        <f t="shared" si="64"/>
      </c>
      <c r="M139" s="15">
        <f t="shared" si="65"/>
      </c>
      <c r="N139" s="18">
        <f t="shared" si="66"/>
      </c>
      <c r="O139" s="18">
        <f t="shared" si="67"/>
      </c>
      <c r="P139" s="18">
        <f t="shared" si="68"/>
      </c>
      <c r="Q139" s="18">
        <f t="shared" si="69"/>
      </c>
      <c r="R139" s="18">
        <f t="shared" si="70"/>
      </c>
      <c r="S139" s="18">
        <f t="shared" si="71"/>
      </c>
      <c r="T139" s="18">
        <f t="shared" si="72"/>
      </c>
      <c r="U139" s="18">
        <f t="shared" si="73"/>
      </c>
      <c r="V139" s="18">
        <f t="shared" si="74"/>
      </c>
      <c r="W139" s="18">
        <f t="shared" si="75"/>
      </c>
      <c r="X139" s="18">
        <f t="shared" si="59"/>
      </c>
      <c r="Y139" s="187">
        <f t="shared" si="76"/>
      </c>
      <c r="Z139" s="195">
        <f t="shared" si="77"/>
        <v>0</v>
      </c>
    </row>
    <row r="140" spans="1:26" ht="11.25">
      <c r="A140" s="29"/>
      <c r="B140" s="14"/>
      <c r="C140" s="14"/>
      <c r="D140" s="131"/>
      <c r="E140" s="35"/>
      <c r="F140" s="12"/>
      <c r="G140" s="15"/>
      <c r="H140" s="15">
        <f t="shared" si="60"/>
      </c>
      <c r="I140" s="15">
        <f t="shared" si="61"/>
      </c>
      <c r="J140" s="15">
        <f t="shared" si="62"/>
      </c>
      <c r="K140" s="15">
        <f t="shared" si="63"/>
      </c>
      <c r="L140" s="15">
        <f t="shared" si="64"/>
      </c>
      <c r="M140" s="15">
        <f t="shared" si="65"/>
      </c>
      <c r="N140" s="18">
        <f t="shared" si="66"/>
      </c>
      <c r="O140" s="18">
        <f t="shared" si="67"/>
      </c>
      <c r="P140" s="18">
        <f t="shared" si="68"/>
      </c>
      <c r="Q140" s="18">
        <f t="shared" si="69"/>
      </c>
      <c r="R140" s="18">
        <f t="shared" si="70"/>
      </c>
      <c r="S140" s="18">
        <f t="shared" si="71"/>
      </c>
      <c r="T140" s="18">
        <f t="shared" si="72"/>
      </c>
      <c r="U140" s="18">
        <f t="shared" si="73"/>
      </c>
      <c r="V140" s="18">
        <f t="shared" si="74"/>
      </c>
      <c r="W140" s="18">
        <f t="shared" si="75"/>
      </c>
      <c r="X140" s="18">
        <f t="shared" si="59"/>
      </c>
      <c r="Y140" s="187">
        <f t="shared" si="76"/>
      </c>
      <c r="Z140" s="195">
        <f t="shared" si="77"/>
        <v>0</v>
      </c>
    </row>
    <row r="141" spans="1:26" ht="11.25">
      <c r="A141" s="29"/>
      <c r="B141" s="14"/>
      <c r="C141" s="14"/>
      <c r="D141" s="131"/>
      <c r="E141" s="35"/>
      <c r="F141" s="12"/>
      <c r="G141" s="15"/>
      <c r="H141" s="15">
        <f t="shared" si="60"/>
      </c>
      <c r="I141" s="15">
        <f t="shared" si="61"/>
      </c>
      <c r="J141" s="15">
        <f t="shared" si="62"/>
      </c>
      <c r="K141" s="15">
        <f t="shared" si="63"/>
      </c>
      <c r="L141" s="15">
        <f t="shared" si="64"/>
      </c>
      <c r="M141" s="15">
        <f t="shared" si="65"/>
      </c>
      <c r="N141" s="18">
        <f t="shared" si="66"/>
      </c>
      <c r="O141" s="18">
        <f t="shared" si="67"/>
      </c>
      <c r="P141" s="18">
        <f t="shared" si="68"/>
      </c>
      <c r="Q141" s="18">
        <f t="shared" si="69"/>
      </c>
      <c r="R141" s="18">
        <f t="shared" si="70"/>
      </c>
      <c r="S141" s="18">
        <f t="shared" si="71"/>
      </c>
      <c r="T141" s="18">
        <f t="shared" si="72"/>
      </c>
      <c r="U141" s="18">
        <f t="shared" si="73"/>
      </c>
      <c r="V141" s="18">
        <f t="shared" si="74"/>
      </c>
      <c r="W141" s="18">
        <f t="shared" si="75"/>
      </c>
      <c r="X141" s="18">
        <f aca="true" t="shared" si="78" ref="X141:X300">IF($G141=21,$E141,"")</f>
      </c>
      <c r="Y141" s="187">
        <f t="shared" si="76"/>
      </c>
      <c r="Z141" s="195">
        <f t="shared" si="77"/>
        <v>0</v>
      </c>
    </row>
    <row r="142" spans="1:26" ht="11.25">
      <c r="A142" s="29"/>
      <c r="B142" s="14"/>
      <c r="C142" s="14"/>
      <c r="D142" s="131"/>
      <c r="E142" s="35"/>
      <c r="F142" s="12"/>
      <c r="G142" s="15"/>
      <c r="H142" s="15">
        <f t="shared" si="60"/>
      </c>
      <c r="I142" s="15">
        <f t="shared" si="61"/>
      </c>
      <c r="J142" s="15">
        <f t="shared" si="62"/>
      </c>
      <c r="K142" s="15">
        <f t="shared" si="63"/>
      </c>
      <c r="L142" s="15">
        <f t="shared" si="64"/>
      </c>
      <c r="M142" s="15">
        <f t="shared" si="65"/>
      </c>
      <c r="N142" s="18">
        <f t="shared" si="66"/>
      </c>
      <c r="O142" s="18">
        <f t="shared" si="67"/>
      </c>
      <c r="P142" s="18">
        <f t="shared" si="68"/>
      </c>
      <c r="Q142" s="18">
        <f t="shared" si="69"/>
      </c>
      <c r="R142" s="18">
        <f t="shared" si="70"/>
      </c>
      <c r="S142" s="18">
        <f t="shared" si="71"/>
      </c>
      <c r="T142" s="18">
        <f t="shared" si="72"/>
      </c>
      <c r="U142" s="18">
        <f t="shared" si="73"/>
      </c>
      <c r="V142" s="18">
        <f t="shared" si="74"/>
      </c>
      <c r="W142" s="18">
        <f t="shared" si="75"/>
      </c>
      <c r="X142" s="18">
        <f t="shared" si="78"/>
      </c>
      <c r="Y142" s="187">
        <f t="shared" si="76"/>
      </c>
      <c r="Z142" s="195">
        <f t="shared" si="77"/>
        <v>0</v>
      </c>
    </row>
    <row r="143" spans="1:26" ht="11.25">
      <c r="A143" s="29"/>
      <c r="B143" s="14"/>
      <c r="C143" s="14"/>
      <c r="D143" s="131"/>
      <c r="E143" s="35"/>
      <c r="F143" s="12"/>
      <c r="G143" s="15"/>
      <c r="H143" s="15">
        <f t="shared" si="60"/>
      </c>
      <c r="I143" s="15">
        <f t="shared" si="61"/>
      </c>
      <c r="J143" s="15">
        <f t="shared" si="62"/>
      </c>
      <c r="K143" s="15">
        <f t="shared" si="63"/>
      </c>
      <c r="L143" s="15">
        <f t="shared" si="64"/>
      </c>
      <c r="M143" s="15">
        <f t="shared" si="65"/>
      </c>
      <c r="N143" s="18">
        <f t="shared" si="66"/>
      </c>
      <c r="O143" s="18">
        <f t="shared" si="67"/>
      </c>
      <c r="P143" s="18">
        <f t="shared" si="68"/>
      </c>
      <c r="Q143" s="18">
        <f t="shared" si="69"/>
      </c>
      <c r="R143" s="18">
        <f t="shared" si="70"/>
      </c>
      <c r="S143" s="18">
        <f t="shared" si="71"/>
      </c>
      <c r="T143" s="18">
        <f t="shared" si="72"/>
      </c>
      <c r="U143" s="18">
        <f t="shared" si="73"/>
      </c>
      <c r="V143" s="18">
        <f t="shared" si="74"/>
      </c>
      <c r="W143" s="18">
        <f t="shared" si="75"/>
      </c>
      <c r="X143" s="18">
        <f t="shared" si="78"/>
      </c>
      <c r="Y143" s="187">
        <f t="shared" si="76"/>
      </c>
      <c r="Z143" s="195">
        <f t="shared" si="77"/>
        <v>0</v>
      </c>
    </row>
    <row r="144" spans="1:26" ht="11.25">
      <c r="A144" s="29"/>
      <c r="B144" s="14"/>
      <c r="C144" s="14"/>
      <c r="D144" s="131"/>
      <c r="E144" s="35"/>
      <c r="F144" s="12"/>
      <c r="G144" s="15"/>
      <c r="H144" s="15">
        <f t="shared" si="60"/>
      </c>
      <c r="I144" s="15">
        <f t="shared" si="61"/>
      </c>
      <c r="J144" s="15">
        <f t="shared" si="62"/>
      </c>
      <c r="K144" s="15">
        <f t="shared" si="63"/>
      </c>
      <c r="L144" s="15">
        <f t="shared" si="64"/>
      </c>
      <c r="M144" s="15">
        <f t="shared" si="65"/>
      </c>
      <c r="N144" s="18">
        <f t="shared" si="66"/>
      </c>
      <c r="O144" s="18">
        <f t="shared" si="67"/>
      </c>
      <c r="P144" s="18">
        <f t="shared" si="68"/>
      </c>
      <c r="Q144" s="18">
        <f t="shared" si="69"/>
      </c>
      <c r="R144" s="18">
        <f t="shared" si="70"/>
      </c>
      <c r="S144" s="18">
        <f t="shared" si="71"/>
      </c>
      <c r="T144" s="18">
        <f t="shared" si="72"/>
      </c>
      <c r="U144" s="18">
        <f t="shared" si="73"/>
      </c>
      <c r="V144" s="18">
        <f t="shared" si="74"/>
      </c>
      <c r="W144" s="18">
        <f t="shared" si="75"/>
      </c>
      <c r="X144" s="18">
        <f t="shared" si="78"/>
      </c>
      <c r="Y144" s="187">
        <f t="shared" si="76"/>
      </c>
      <c r="Z144" s="195">
        <f t="shared" si="77"/>
        <v>0</v>
      </c>
    </row>
    <row r="145" spans="1:26" ht="11.25">
      <c r="A145" s="29"/>
      <c r="B145" s="14"/>
      <c r="C145" s="14"/>
      <c r="D145" s="131"/>
      <c r="E145" s="35"/>
      <c r="F145" s="12"/>
      <c r="G145" s="15"/>
      <c r="H145" s="15">
        <f t="shared" si="60"/>
      </c>
      <c r="I145" s="15">
        <f t="shared" si="61"/>
      </c>
      <c r="J145" s="15">
        <f t="shared" si="62"/>
      </c>
      <c r="K145" s="15">
        <f t="shared" si="63"/>
      </c>
      <c r="L145" s="15">
        <f t="shared" si="64"/>
      </c>
      <c r="M145" s="15">
        <f t="shared" si="65"/>
      </c>
      <c r="N145" s="18">
        <f t="shared" si="66"/>
      </c>
      <c r="O145" s="18">
        <f t="shared" si="67"/>
      </c>
      <c r="P145" s="18">
        <f t="shared" si="68"/>
      </c>
      <c r="Q145" s="18">
        <f t="shared" si="69"/>
      </c>
      <c r="R145" s="18">
        <f t="shared" si="70"/>
      </c>
      <c r="S145" s="18">
        <f t="shared" si="71"/>
      </c>
      <c r="T145" s="18">
        <f t="shared" si="72"/>
      </c>
      <c r="U145" s="18">
        <f t="shared" si="73"/>
      </c>
      <c r="V145" s="18">
        <f t="shared" si="74"/>
      </c>
      <c r="W145" s="18">
        <f t="shared" si="75"/>
      </c>
      <c r="X145" s="18">
        <f t="shared" si="78"/>
      </c>
      <c r="Y145" s="187">
        <f t="shared" si="76"/>
      </c>
      <c r="Z145" s="195">
        <f t="shared" si="77"/>
        <v>0</v>
      </c>
    </row>
    <row r="146" spans="1:26" ht="11.25">
      <c r="A146" s="29"/>
      <c r="B146" s="14"/>
      <c r="C146" s="14"/>
      <c r="D146" s="131"/>
      <c r="E146" s="35"/>
      <c r="F146" s="12"/>
      <c r="G146" s="15"/>
      <c r="H146" s="15">
        <f t="shared" si="60"/>
      </c>
      <c r="I146" s="15">
        <f t="shared" si="61"/>
      </c>
      <c r="J146" s="15">
        <f t="shared" si="62"/>
      </c>
      <c r="K146" s="15">
        <f t="shared" si="63"/>
      </c>
      <c r="L146" s="15">
        <f t="shared" si="64"/>
      </c>
      <c r="M146" s="15">
        <f t="shared" si="65"/>
      </c>
      <c r="N146" s="18">
        <f t="shared" si="66"/>
      </c>
      <c r="O146" s="18">
        <f t="shared" si="67"/>
      </c>
      <c r="P146" s="18">
        <f t="shared" si="68"/>
      </c>
      <c r="Q146" s="18">
        <f t="shared" si="69"/>
      </c>
      <c r="R146" s="18">
        <f t="shared" si="70"/>
      </c>
      <c r="S146" s="18">
        <f t="shared" si="71"/>
      </c>
      <c r="T146" s="18">
        <f t="shared" si="72"/>
      </c>
      <c r="U146" s="18">
        <f t="shared" si="73"/>
      </c>
      <c r="V146" s="18">
        <f t="shared" si="74"/>
      </c>
      <c r="W146" s="18">
        <f t="shared" si="75"/>
      </c>
      <c r="X146" s="18">
        <f t="shared" si="78"/>
      </c>
      <c r="Y146" s="187">
        <f t="shared" si="76"/>
      </c>
      <c r="Z146" s="195">
        <f t="shared" si="77"/>
        <v>0</v>
      </c>
    </row>
    <row r="147" spans="1:26" ht="11.25">
      <c r="A147" s="29"/>
      <c r="B147" s="14"/>
      <c r="C147" s="14"/>
      <c r="D147" s="131"/>
      <c r="E147" s="35"/>
      <c r="F147" s="12"/>
      <c r="G147" s="15"/>
      <c r="H147" s="15">
        <f t="shared" si="60"/>
      </c>
      <c r="I147" s="15">
        <f t="shared" si="61"/>
      </c>
      <c r="J147" s="15">
        <f t="shared" si="62"/>
      </c>
      <c r="K147" s="15">
        <f t="shared" si="63"/>
      </c>
      <c r="L147" s="15">
        <f t="shared" si="64"/>
      </c>
      <c r="M147" s="15">
        <f t="shared" si="65"/>
      </c>
      <c r="N147" s="18">
        <f t="shared" si="66"/>
      </c>
      <c r="O147" s="18">
        <f t="shared" si="67"/>
      </c>
      <c r="P147" s="18">
        <f t="shared" si="68"/>
      </c>
      <c r="Q147" s="18">
        <f t="shared" si="69"/>
      </c>
      <c r="R147" s="18">
        <f t="shared" si="70"/>
      </c>
      <c r="S147" s="18">
        <f t="shared" si="71"/>
      </c>
      <c r="T147" s="18">
        <f t="shared" si="72"/>
      </c>
      <c r="U147" s="18">
        <f t="shared" si="73"/>
      </c>
      <c r="V147" s="18">
        <f t="shared" si="74"/>
      </c>
      <c r="W147" s="18">
        <f aca="true" t="shared" si="79" ref="W147:W169">IF($G147=20,E147,"")</f>
      </c>
      <c r="X147" s="18">
        <f t="shared" si="78"/>
      </c>
      <c r="Y147" s="187">
        <f t="shared" si="76"/>
      </c>
      <c r="Z147" s="195">
        <f t="shared" si="77"/>
        <v>0</v>
      </c>
    </row>
    <row r="148" spans="1:26" ht="11.25">
      <c r="A148" s="29"/>
      <c r="B148" s="14"/>
      <c r="C148" s="14"/>
      <c r="D148" s="131"/>
      <c r="E148" s="35"/>
      <c r="F148" s="12"/>
      <c r="G148" s="15"/>
      <c r="H148" s="15">
        <f t="shared" si="60"/>
      </c>
      <c r="I148" s="15">
        <f t="shared" si="61"/>
      </c>
      <c r="J148" s="15">
        <f t="shared" si="62"/>
      </c>
      <c r="K148" s="15">
        <f t="shared" si="63"/>
      </c>
      <c r="L148" s="15">
        <f t="shared" si="64"/>
      </c>
      <c r="M148" s="15">
        <f t="shared" si="65"/>
      </c>
      <c r="N148" s="18">
        <f t="shared" si="66"/>
      </c>
      <c r="O148" s="18">
        <f t="shared" si="67"/>
      </c>
      <c r="P148" s="18">
        <f t="shared" si="68"/>
      </c>
      <c r="Q148" s="18">
        <f t="shared" si="69"/>
      </c>
      <c r="R148" s="18">
        <f t="shared" si="70"/>
      </c>
      <c r="S148" s="18">
        <f t="shared" si="71"/>
      </c>
      <c r="T148" s="18">
        <f t="shared" si="72"/>
      </c>
      <c r="U148" s="18">
        <f t="shared" si="73"/>
      </c>
      <c r="V148" s="18">
        <f t="shared" si="74"/>
      </c>
      <c r="W148" s="18">
        <f t="shared" si="79"/>
      </c>
      <c r="X148" s="18">
        <f t="shared" si="78"/>
      </c>
      <c r="Y148" s="187">
        <f t="shared" si="76"/>
      </c>
      <c r="Z148" s="195">
        <f t="shared" si="77"/>
        <v>0</v>
      </c>
    </row>
    <row r="149" spans="1:26" ht="11.25">
      <c r="A149" s="29"/>
      <c r="B149" s="14"/>
      <c r="C149" s="14"/>
      <c r="D149" s="131"/>
      <c r="E149" s="35"/>
      <c r="F149" s="12"/>
      <c r="G149" s="15"/>
      <c r="H149" s="15">
        <f t="shared" si="60"/>
      </c>
      <c r="I149" s="15">
        <f t="shared" si="61"/>
      </c>
      <c r="J149" s="15">
        <f t="shared" si="62"/>
      </c>
      <c r="K149" s="15">
        <f t="shared" si="63"/>
      </c>
      <c r="L149" s="15">
        <f t="shared" si="64"/>
      </c>
      <c r="M149" s="15">
        <f t="shared" si="65"/>
      </c>
      <c r="N149" s="18">
        <f t="shared" si="66"/>
      </c>
      <c r="O149" s="18">
        <f t="shared" si="67"/>
      </c>
      <c r="P149" s="18">
        <f t="shared" si="68"/>
      </c>
      <c r="Q149" s="18">
        <f t="shared" si="69"/>
      </c>
      <c r="R149" s="18">
        <f t="shared" si="70"/>
      </c>
      <c r="S149" s="18">
        <f t="shared" si="71"/>
      </c>
      <c r="T149" s="18">
        <f t="shared" si="72"/>
      </c>
      <c r="U149" s="18">
        <f t="shared" si="73"/>
      </c>
      <c r="V149" s="18">
        <f t="shared" si="74"/>
      </c>
      <c r="W149" s="18">
        <f t="shared" si="79"/>
      </c>
      <c r="X149" s="18">
        <f t="shared" si="78"/>
      </c>
      <c r="Y149" s="187">
        <f t="shared" si="76"/>
      </c>
      <c r="Z149" s="195">
        <f t="shared" si="77"/>
        <v>0</v>
      </c>
    </row>
    <row r="150" spans="1:26" ht="11.25">
      <c r="A150" s="29"/>
      <c r="B150" s="14"/>
      <c r="C150" s="14"/>
      <c r="D150" s="131"/>
      <c r="E150" s="35"/>
      <c r="F150" s="12"/>
      <c r="G150" s="15"/>
      <c r="H150" s="15">
        <f t="shared" si="60"/>
      </c>
      <c r="I150" s="15">
        <f t="shared" si="61"/>
      </c>
      <c r="J150" s="15">
        <f t="shared" si="62"/>
      </c>
      <c r="K150" s="15">
        <f t="shared" si="63"/>
      </c>
      <c r="L150" s="15">
        <f t="shared" si="64"/>
      </c>
      <c r="M150" s="15">
        <f t="shared" si="65"/>
      </c>
      <c r="N150" s="18">
        <f t="shared" si="66"/>
      </c>
      <c r="O150" s="18">
        <f t="shared" si="67"/>
      </c>
      <c r="P150" s="18">
        <f t="shared" si="68"/>
      </c>
      <c r="Q150" s="18">
        <f t="shared" si="69"/>
      </c>
      <c r="R150" s="18">
        <f t="shared" si="70"/>
      </c>
      <c r="S150" s="18">
        <f t="shared" si="71"/>
      </c>
      <c r="T150" s="18">
        <f t="shared" si="72"/>
      </c>
      <c r="U150" s="18">
        <f t="shared" si="73"/>
      </c>
      <c r="V150" s="18">
        <f t="shared" si="74"/>
      </c>
      <c r="W150" s="18">
        <f t="shared" si="79"/>
      </c>
      <c r="X150" s="18">
        <f t="shared" si="78"/>
      </c>
      <c r="Y150" s="187">
        <f t="shared" si="76"/>
      </c>
      <c r="Z150" s="195">
        <f t="shared" si="77"/>
        <v>0</v>
      </c>
    </row>
    <row r="151" spans="1:26" ht="11.25">
      <c r="A151" s="29"/>
      <c r="B151" s="14"/>
      <c r="C151" s="14"/>
      <c r="D151" s="131"/>
      <c r="E151" s="35"/>
      <c r="F151" s="12"/>
      <c r="G151" s="15"/>
      <c r="H151" s="15">
        <f t="shared" si="60"/>
      </c>
      <c r="I151" s="15">
        <f t="shared" si="61"/>
      </c>
      <c r="J151" s="15">
        <f t="shared" si="62"/>
      </c>
      <c r="K151" s="15">
        <f t="shared" si="63"/>
      </c>
      <c r="L151" s="15">
        <f t="shared" si="64"/>
      </c>
      <c r="M151" s="15">
        <f t="shared" si="65"/>
      </c>
      <c r="N151" s="18">
        <f t="shared" si="66"/>
      </c>
      <c r="O151" s="18">
        <f t="shared" si="67"/>
      </c>
      <c r="P151" s="18">
        <f t="shared" si="68"/>
      </c>
      <c r="Q151" s="18">
        <f t="shared" si="69"/>
      </c>
      <c r="R151" s="18">
        <f t="shared" si="70"/>
      </c>
      <c r="S151" s="18">
        <f t="shared" si="71"/>
      </c>
      <c r="T151" s="18">
        <f t="shared" si="72"/>
      </c>
      <c r="U151" s="18">
        <f t="shared" si="73"/>
      </c>
      <c r="V151" s="18">
        <f t="shared" si="74"/>
      </c>
      <c r="W151" s="18">
        <f t="shared" si="79"/>
      </c>
      <c r="X151" s="18">
        <f t="shared" si="78"/>
      </c>
      <c r="Y151" s="187">
        <f t="shared" si="76"/>
      </c>
      <c r="Z151" s="195">
        <f t="shared" si="77"/>
        <v>0</v>
      </c>
    </row>
    <row r="152" spans="1:26" ht="11.25">
      <c r="A152" s="29"/>
      <c r="B152" s="14"/>
      <c r="C152" s="14"/>
      <c r="D152" s="131"/>
      <c r="E152" s="35"/>
      <c r="F152" s="12"/>
      <c r="G152" s="15"/>
      <c r="H152" s="15">
        <f t="shared" si="60"/>
      </c>
      <c r="I152" s="15">
        <f t="shared" si="61"/>
      </c>
      <c r="J152" s="15">
        <f t="shared" si="62"/>
      </c>
      <c r="K152" s="15">
        <f t="shared" si="63"/>
      </c>
      <c r="L152" s="15">
        <f t="shared" si="64"/>
      </c>
      <c r="M152" s="15">
        <f t="shared" si="65"/>
      </c>
      <c r="N152" s="18">
        <f t="shared" si="66"/>
      </c>
      <c r="O152" s="18">
        <f t="shared" si="67"/>
      </c>
      <c r="P152" s="18">
        <f t="shared" si="68"/>
      </c>
      <c r="Q152" s="18">
        <f t="shared" si="69"/>
      </c>
      <c r="R152" s="18">
        <f t="shared" si="70"/>
      </c>
      <c r="S152" s="18">
        <f t="shared" si="71"/>
      </c>
      <c r="T152" s="18">
        <f t="shared" si="72"/>
      </c>
      <c r="U152" s="18">
        <f t="shared" si="73"/>
      </c>
      <c r="V152" s="18">
        <f t="shared" si="74"/>
      </c>
      <c r="W152" s="18">
        <f t="shared" si="79"/>
      </c>
      <c r="X152" s="18">
        <f t="shared" si="78"/>
      </c>
      <c r="Y152" s="187">
        <f t="shared" si="76"/>
      </c>
      <c r="Z152" s="195">
        <f t="shared" si="77"/>
        <v>0</v>
      </c>
    </row>
    <row r="153" spans="1:26" ht="11.25">
      <c r="A153" s="29"/>
      <c r="B153" s="14"/>
      <c r="C153" s="14"/>
      <c r="D153" s="131"/>
      <c r="E153" s="35"/>
      <c r="F153" s="12"/>
      <c r="G153" s="15"/>
      <c r="H153" s="15">
        <f t="shared" si="60"/>
      </c>
      <c r="I153" s="15">
        <f t="shared" si="61"/>
      </c>
      <c r="J153" s="15">
        <f t="shared" si="62"/>
      </c>
      <c r="K153" s="15">
        <f t="shared" si="63"/>
      </c>
      <c r="L153" s="15">
        <f t="shared" si="64"/>
      </c>
      <c r="M153" s="15">
        <f t="shared" si="65"/>
      </c>
      <c r="N153" s="18">
        <f t="shared" si="66"/>
      </c>
      <c r="O153" s="18">
        <f t="shared" si="67"/>
      </c>
      <c r="P153" s="18">
        <f t="shared" si="68"/>
      </c>
      <c r="Q153" s="18">
        <f t="shared" si="69"/>
      </c>
      <c r="R153" s="18">
        <f t="shared" si="70"/>
      </c>
      <c r="S153" s="18">
        <f t="shared" si="71"/>
      </c>
      <c r="T153" s="18">
        <f t="shared" si="72"/>
      </c>
      <c r="U153" s="18">
        <f t="shared" si="73"/>
      </c>
      <c r="V153" s="18">
        <f t="shared" si="74"/>
      </c>
      <c r="W153" s="18">
        <f t="shared" si="79"/>
      </c>
      <c r="X153" s="18">
        <f t="shared" si="78"/>
      </c>
      <c r="Y153" s="187">
        <f t="shared" si="76"/>
      </c>
      <c r="Z153" s="195">
        <f t="shared" si="77"/>
        <v>0</v>
      </c>
    </row>
    <row r="154" spans="1:26" ht="11.25">
      <c r="A154" s="29"/>
      <c r="B154" s="14"/>
      <c r="C154" s="14"/>
      <c r="D154" s="131"/>
      <c r="E154" s="35"/>
      <c r="F154" s="12"/>
      <c r="G154" s="15"/>
      <c r="H154" s="15">
        <f t="shared" si="60"/>
      </c>
      <c r="I154" s="15">
        <f t="shared" si="61"/>
      </c>
      <c r="J154" s="15">
        <f t="shared" si="62"/>
      </c>
      <c r="K154" s="15">
        <f t="shared" si="63"/>
      </c>
      <c r="L154" s="15">
        <f t="shared" si="64"/>
      </c>
      <c r="M154" s="15">
        <f t="shared" si="65"/>
      </c>
      <c r="N154" s="18">
        <f t="shared" si="66"/>
      </c>
      <c r="O154" s="18">
        <f t="shared" si="67"/>
      </c>
      <c r="P154" s="18">
        <f t="shared" si="68"/>
      </c>
      <c r="Q154" s="18">
        <f t="shared" si="69"/>
      </c>
      <c r="R154" s="18">
        <f t="shared" si="70"/>
      </c>
      <c r="S154" s="18">
        <f t="shared" si="71"/>
      </c>
      <c r="T154" s="18">
        <f t="shared" si="72"/>
      </c>
      <c r="U154" s="18">
        <f t="shared" si="73"/>
      </c>
      <c r="V154" s="18">
        <f t="shared" si="74"/>
      </c>
      <c r="W154" s="18">
        <f t="shared" si="79"/>
      </c>
      <c r="X154" s="18">
        <f t="shared" si="78"/>
      </c>
      <c r="Y154" s="187">
        <f t="shared" si="76"/>
      </c>
      <c r="Z154" s="195">
        <f t="shared" si="77"/>
        <v>0</v>
      </c>
    </row>
    <row r="155" spans="1:26" ht="11.25">
      <c r="A155" s="29"/>
      <c r="B155" s="14"/>
      <c r="C155" s="14"/>
      <c r="D155" s="131"/>
      <c r="E155" s="35"/>
      <c r="F155" s="12"/>
      <c r="G155" s="15"/>
      <c r="H155" s="15">
        <f t="shared" si="60"/>
      </c>
      <c r="I155" s="15">
        <f t="shared" si="61"/>
      </c>
      <c r="J155" s="15">
        <f t="shared" si="62"/>
      </c>
      <c r="K155" s="15">
        <f t="shared" si="63"/>
      </c>
      <c r="L155" s="15">
        <f t="shared" si="64"/>
      </c>
      <c r="M155" s="15">
        <f t="shared" si="65"/>
      </c>
      <c r="N155" s="18">
        <f t="shared" si="66"/>
      </c>
      <c r="O155" s="18">
        <f t="shared" si="67"/>
      </c>
      <c r="P155" s="18">
        <f t="shared" si="68"/>
      </c>
      <c r="Q155" s="18">
        <f t="shared" si="69"/>
      </c>
      <c r="R155" s="18">
        <f t="shared" si="70"/>
      </c>
      <c r="S155" s="18">
        <f t="shared" si="71"/>
      </c>
      <c r="T155" s="18">
        <f t="shared" si="72"/>
      </c>
      <c r="U155" s="18">
        <f t="shared" si="73"/>
      </c>
      <c r="V155" s="18">
        <f t="shared" si="74"/>
      </c>
      <c r="W155" s="18">
        <f t="shared" si="79"/>
      </c>
      <c r="X155" s="18">
        <f t="shared" si="78"/>
      </c>
      <c r="Y155" s="187">
        <f t="shared" si="76"/>
      </c>
      <c r="Z155" s="195">
        <f t="shared" si="77"/>
        <v>0</v>
      </c>
    </row>
    <row r="156" spans="1:26" ht="11.25">
      <c r="A156" s="29"/>
      <c r="B156" s="14"/>
      <c r="C156" s="14"/>
      <c r="D156" s="131"/>
      <c r="E156" s="35"/>
      <c r="F156" s="12"/>
      <c r="G156" s="15"/>
      <c r="H156" s="15">
        <f t="shared" si="60"/>
      </c>
      <c r="I156" s="15">
        <f t="shared" si="61"/>
      </c>
      <c r="J156" s="15">
        <f t="shared" si="62"/>
      </c>
      <c r="K156" s="15">
        <f t="shared" si="63"/>
      </c>
      <c r="L156" s="15">
        <f t="shared" si="64"/>
      </c>
      <c r="M156" s="15">
        <f t="shared" si="65"/>
      </c>
      <c r="N156" s="18">
        <f t="shared" si="66"/>
      </c>
      <c r="O156" s="18">
        <f t="shared" si="67"/>
      </c>
      <c r="P156" s="18">
        <f t="shared" si="68"/>
      </c>
      <c r="Q156" s="18">
        <f t="shared" si="69"/>
      </c>
      <c r="R156" s="18">
        <f t="shared" si="70"/>
      </c>
      <c r="S156" s="18">
        <f t="shared" si="71"/>
      </c>
      <c r="T156" s="18">
        <f t="shared" si="72"/>
      </c>
      <c r="U156" s="18">
        <f t="shared" si="73"/>
      </c>
      <c r="V156" s="18">
        <f t="shared" si="74"/>
      </c>
      <c r="W156" s="18">
        <f t="shared" si="79"/>
      </c>
      <c r="X156" s="18">
        <f t="shared" si="78"/>
      </c>
      <c r="Y156" s="187">
        <f t="shared" si="76"/>
      </c>
      <c r="Z156" s="195">
        <f t="shared" si="77"/>
        <v>0</v>
      </c>
    </row>
    <row r="157" spans="1:26" ht="11.25">
      <c r="A157" s="29"/>
      <c r="B157" s="14"/>
      <c r="C157" s="14"/>
      <c r="D157" s="131"/>
      <c r="E157" s="35"/>
      <c r="F157" s="12"/>
      <c r="G157" s="15"/>
      <c r="H157" s="15">
        <f t="shared" si="60"/>
      </c>
      <c r="I157" s="15">
        <f t="shared" si="61"/>
      </c>
      <c r="J157" s="15">
        <f t="shared" si="62"/>
      </c>
      <c r="K157" s="15">
        <f t="shared" si="63"/>
      </c>
      <c r="L157" s="15">
        <f t="shared" si="64"/>
      </c>
      <c r="M157" s="15">
        <f t="shared" si="65"/>
      </c>
      <c r="N157" s="18">
        <f t="shared" si="66"/>
      </c>
      <c r="O157" s="18">
        <f t="shared" si="67"/>
      </c>
      <c r="P157" s="18">
        <f t="shared" si="68"/>
      </c>
      <c r="Q157" s="18">
        <f t="shared" si="69"/>
      </c>
      <c r="R157" s="18">
        <f t="shared" si="70"/>
      </c>
      <c r="S157" s="18">
        <f t="shared" si="71"/>
      </c>
      <c r="T157" s="18">
        <f t="shared" si="72"/>
      </c>
      <c r="U157" s="18">
        <f t="shared" si="73"/>
      </c>
      <c r="V157" s="18">
        <f t="shared" si="74"/>
      </c>
      <c r="W157" s="18">
        <f t="shared" si="79"/>
      </c>
      <c r="X157" s="18">
        <f t="shared" si="78"/>
      </c>
      <c r="Y157" s="187">
        <f t="shared" si="76"/>
      </c>
      <c r="Z157" s="195">
        <f t="shared" si="77"/>
        <v>0</v>
      </c>
    </row>
    <row r="158" spans="1:26" ht="11.25">
      <c r="A158" s="29"/>
      <c r="B158" s="14"/>
      <c r="C158" s="14"/>
      <c r="D158" s="131"/>
      <c r="E158" s="35"/>
      <c r="F158" s="12"/>
      <c r="G158" s="15"/>
      <c r="H158" s="15">
        <f t="shared" si="60"/>
      </c>
      <c r="I158" s="15">
        <f t="shared" si="61"/>
      </c>
      <c r="J158" s="15">
        <f t="shared" si="62"/>
      </c>
      <c r="K158" s="15">
        <f t="shared" si="63"/>
      </c>
      <c r="L158" s="15">
        <f t="shared" si="64"/>
      </c>
      <c r="M158" s="15">
        <f t="shared" si="65"/>
      </c>
      <c r="N158" s="18">
        <f t="shared" si="66"/>
      </c>
      <c r="O158" s="18">
        <f t="shared" si="67"/>
      </c>
      <c r="P158" s="18">
        <f t="shared" si="68"/>
      </c>
      <c r="Q158" s="18">
        <f t="shared" si="69"/>
      </c>
      <c r="R158" s="18">
        <f t="shared" si="70"/>
      </c>
      <c r="S158" s="18">
        <f t="shared" si="71"/>
      </c>
      <c r="T158" s="18">
        <f t="shared" si="72"/>
      </c>
      <c r="U158" s="18">
        <f t="shared" si="73"/>
      </c>
      <c r="V158" s="18">
        <f t="shared" si="74"/>
      </c>
      <c r="W158" s="18">
        <f t="shared" si="79"/>
      </c>
      <c r="X158" s="18">
        <f t="shared" si="78"/>
      </c>
      <c r="Y158" s="187">
        <f t="shared" si="76"/>
      </c>
      <c r="Z158" s="195">
        <f t="shared" si="77"/>
        <v>0</v>
      </c>
    </row>
    <row r="159" spans="1:26" ht="11.25">
      <c r="A159" s="29"/>
      <c r="B159" s="14"/>
      <c r="C159" s="14"/>
      <c r="D159" s="131"/>
      <c r="E159" s="35"/>
      <c r="F159" s="12"/>
      <c r="G159" s="15"/>
      <c r="H159" s="15">
        <f t="shared" si="60"/>
      </c>
      <c r="I159" s="15">
        <f t="shared" si="61"/>
      </c>
      <c r="J159" s="15">
        <f t="shared" si="62"/>
      </c>
      <c r="K159" s="15">
        <f t="shared" si="63"/>
      </c>
      <c r="L159" s="15">
        <f t="shared" si="64"/>
      </c>
      <c r="M159" s="15">
        <f t="shared" si="65"/>
      </c>
      <c r="N159" s="18">
        <f t="shared" si="66"/>
      </c>
      <c r="O159" s="18">
        <f t="shared" si="67"/>
      </c>
      <c r="P159" s="18">
        <f t="shared" si="68"/>
      </c>
      <c r="Q159" s="18">
        <f t="shared" si="69"/>
      </c>
      <c r="R159" s="18">
        <f t="shared" si="70"/>
      </c>
      <c r="S159" s="18">
        <f t="shared" si="71"/>
      </c>
      <c r="T159" s="18">
        <f t="shared" si="72"/>
      </c>
      <c r="U159" s="18">
        <f t="shared" si="73"/>
      </c>
      <c r="V159" s="18">
        <f t="shared" si="74"/>
      </c>
      <c r="W159" s="18">
        <f t="shared" si="79"/>
      </c>
      <c r="X159" s="18">
        <f t="shared" si="78"/>
      </c>
      <c r="Y159" s="187">
        <f t="shared" si="76"/>
      </c>
      <c r="Z159" s="195">
        <f t="shared" si="77"/>
        <v>0</v>
      </c>
    </row>
    <row r="160" spans="1:26" ht="11.25">
      <c r="A160" s="29"/>
      <c r="B160" s="14"/>
      <c r="C160" s="14"/>
      <c r="D160" s="131"/>
      <c r="E160" s="35"/>
      <c r="F160" s="12"/>
      <c r="G160" s="15"/>
      <c r="H160" s="15">
        <f t="shared" si="60"/>
      </c>
      <c r="I160" s="15">
        <f t="shared" si="61"/>
      </c>
      <c r="J160" s="15">
        <f t="shared" si="62"/>
      </c>
      <c r="K160" s="15">
        <f t="shared" si="63"/>
      </c>
      <c r="L160" s="15">
        <f t="shared" si="64"/>
      </c>
      <c r="M160" s="15">
        <f t="shared" si="65"/>
      </c>
      <c r="N160" s="18">
        <f t="shared" si="66"/>
      </c>
      <c r="O160" s="18">
        <f t="shared" si="67"/>
      </c>
      <c r="P160" s="18">
        <f t="shared" si="68"/>
      </c>
      <c r="Q160" s="18">
        <f t="shared" si="69"/>
      </c>
      <c r="R160" s="18">
        <f t="shared" si="70"/>
      </c>
      <c r="S160" s="18">
        <f t="shared" si="71"/>
      </c>
      <c r="T160" s="18">
        <f t="shared" si="72"/>
      </c>
      <c r="U160" s="18">
        <f t="shared" si="73"/>
      </c>
      <c r="V160" s="18">
        <f t="shared" si="74"/>
      </c>
      <c r="W160" s="18">
        <f t="shared" si="79"/>
      </c>
      <c r="X160" s="18">
        <f t="shared" si="78"/>
      </c>
      <c r="Y160" s="187">
        <f t="shared" si="76"/>
      </c>
      <c r="Z160" s="195">
        <f t="shared" si="77"/>
        <v>0</v>
      </c>
    </row>
    <row r="161" spans="1:26" ht="11.25">
      <c r="A161" s="29"/>
      <c r="B161" s="14"/>
      <c r="C161" s="14"/>
      <c r="D161" s="131"/>
      <c r="E161" s="35"/>
      <c r="F161" s="12"/>
      <c r="G161" s="15"/>
      <c r="H161" s="15">
        <f t="shared" si="60"/>
      </c>
      <c r="I161" s="15">
        <f t="shared" si="61"/>
      </c>
      <c r="J161" s="15">
        <f t="shared" si="62"/>
      </c>
      <c r="K161" s="15">
        <f t="shared" si="63"/>
      </c>
      <c r="L161" s="15">
        <f t="shared" si="64"/>
      </c>
      <c r="M161" s="15">
        <f t="shared" si="65"/>
      </c>
      <c r="N161" s="18">
        <f t="shared" si="66"/>
      </c>
      <c r="O161" s="18">
        <f t="shared" si="67"/>
      </c>
      <c r="P161" s="18">
        <f t="shared" si="68"/>
      </c>
      <c r="Q161" s="18">
        <f t="shared" si="69"/>
      </c>
      <c r="R161" s="18">
        <f t="shared" si="70"/>
      </c>
      <c r="S161" s="18">
        <f t="shared" si="71"/>
      </c>
      <c r="T161" s="18">
        <f t="shared" si="72"/>
      </c>
      <c r="U161" s="18">
        <f t="shared" si="73"/>
      </c>
      <c r="V161" s="18">
        <f t="shared" si="74"/>
      </c>
      <c r="W161" s="18">
        <f t="shared" si="79"/>
      </c>
      <c r="X161" s="18">
        <f t="shared" si="78"/>
      </c>
      <c r="Y161" s="187">
        <f t="shared" si="76"/>
      </c>
      <c r="Z161" s="195">
        <f t="shared" si="77"/>
        <v>0</v>
      </c>
    </row>
    <row r="162" spans="1:26" ht="11.25">
      <c r="A162" s="29"/>
      <c r="B162" s="14"/>
      <c r="C162" s="14"/>
      <c r="D162" s="131"/>
      <c r="E162" s="35"/>
      <c r="F162" s="12"/>
      <c r="G162" s="15"/>
      <c r="H162" s="15">
        <f t="shared" si="60"/>
      </c>
      <c r="I162" s="15">
        <f t="shared" si="61"/>
      </c>
      <c r="J162" s="15">
        <f t="shared" si="62"/>
      </c>
      <c r="K162" s="15">
        <f t="shared" si="63"/>
      </c>
      <c r="L162" s="15">
        <f t="shared" si="64"/>
      </c>
      <c r="M162" s="15">
        <f t="shared" si="65"/>
      </c>
      <c r="N162" s="18">
        <f t="shared" si="66"/>
      </c>
      <c r="O162" s="18">
        <f t="shared" si="67"/>
      </c>
      <c r="P162" s="18">
        <f t="shared" si="68"/>
      </c>
      <c r="Q162" s="18">
        <f t="shared" si="69"/>
      </c>
      <c r="R162" s="18">
        <f t="shared" si="70"/>
      </c>
      <c r="S162" s="18">
        <f t="shared" si="71"/>
      </c>
      <c r="T162" s="18">
        <f t="shared" si="72"/>
      </c>
      <c r="U162" s="18">
        <f t="shared" si="73"/>
      </c>
      <c r="V162" s="18">
        <f t="shared" si="74"/>
      </c>
      <c r="W162" s="18">
        <f t="shared" si="79"/>
      </c>
      <c r="X162" s="18">
        <f t="shared" si="78"/>
      </c>
      <c r="Y162" s="187">
        <f t="shared" si="76"/>
      </c>
      <c r="Z162" s="195">
        <f t="shared" si="77"/>
        <v>0</v>
      </c>
    </row>
    <row r="163" spans="1:26" ht="11.25">
      <c r="A163" s="29"/>
      <c r="B163" s="14"/>
      <c r="C163" s="14"/>
      <c r="D163" s="131"/>
      <c r="E163" s="35"/>
      <c r="F163" s="12"/>
      <c r="G163" s="15"/>
      <c r="H163" s="15">
        <f t="shared" si="60"/>
      </c>
      <c r="I163" s="15">
        <f t="shared" si="61"/>
      </c>
      <c r="J163" s="15">
        <f t="shared" si="62"/>
      </c>
      <c r="K163" s="15">
        <f t="shared" si="63"/>
      </c>
      <c r="L163" s="15">
        <f t="shared" si="64"/>
      </c>
      <c r="M163" s="15">
        <f t="shared" si="65"/>
      </c>
      <c r="N163" s="18">
        <f t="shared" si="66"/>
      </c>
      <c r="O163" s="18">
        <f t="shared" si="67"/>
      </c>
      <c r="P163" s="18">
        <f t="shared" si="68"/>
      </c>
      <c r="Q163" s="18">
        <f t="shared" si="69"/>
      </c>
      <c r="R163" s="18">
        <f t="shared" si="70"/>
      </c>
      <c r="S163" s="18">
        <f t="shared" si="71"/>
      </c>
      <c r="T163" s="18">
        <f t="shared" si="72"/>
      </c>
      <c r="U163" s="18">
        <f t="shared" si="73"/>
      </c>
      <c r="V163" s="18">
        <f t="shared" si="74"/>
      </c>
      <c r="W163" s="18">
        <f t="shared" si="79"/>
      </c>
      <c r="X163" s="18">
        <f t="shared" si="78"/>
      </c>
      <c r="Y163" s="187">
        <f t="shared" si="76"/>
      </c>
      <c r="Z163" s="195">
        <f t="shared" si="77"/>
        <v>0</v>
      </c>
    </row>
    <row r="164" spans="1:26" ht="11.25">
      <c r="A164" s="29"/>
      <c r="B164" s="14"/>
      <c r="C164" s="14"/>
      <c r="D164" s="131"/>
      <c r="E164" s="35"/>
      <c r="F164" s="12"/>
      <c r="G164" s="15"/>
      <c r="H164" s="15">
        <f t="shared" si="60"/>
      </c>
      <c r="I164" s="15">
        <f t="shared" si="61"/>
      </c>
      <c r="J164" s="15">
        <f t="shared" si="62"/>
      </c>
      <c r="K164" s="15">
        <f t="shared" si="63"/>
      </c>
      <c r="L164" s="15">
        <f t="shared" si="64"/>
      </c>
      <c r="M164" s="15">
        <f t="shared" si="65"/>
      </c>
      <c r="N164" s="18">
        <f t="shared" si="66"/>
      </c>
      <c r="O164" s="18">
        <f t="shared" si="67"/>
      </c>
      <c r="P164" s="18">
        <f t="shared" si="68"/>
      </c>
      <c r="Q164" s="18">
        <f t="shared" si="69"/>
      </c>
      <c r="R164" s="18">
        <f t="shared" si="70"/>
      </c>
      <c r="S164" s="18">
        <f t="shared" si="71"/>
      </c>
      <c r="T164" s="18">
        <f t="shared" si="72"/>
      </c>
      <c r="U164" s="18">
        <f t="shared" si="73"/>
      </c>
      <c r="V164" s="18">
        <f t="shared" si="74"/>
      </c>
      <c r="W164" s="18">
        <f t="shared" si="79"/>
      </c>
      <c r="X164" s="18">
        <f t="shared" si="78"/>
      </c>
      <c r="Y164" s="187">
        <f t="shared" si="76"/>
      </c>
      <c r="Z164" s="195">
        <f t="shared" si="77"/>
        <v>0</v>
      </c>
    </row>
    <row r="165" spans="1:26" ht="11.25">
      <c r="A165" s="29"/>
      <c r="B165" s="14"/>
      <c r="C165" s="14"/>
      <c r="D165" s="131"/>
      <c r="E165" s="35"/>
      <c r="F165" s="12"/>
      <c r="G165" s="15"/>
      <c r="H165" s="15">
        <f t="shared" si="60"/>
      </c>
      <c r="I165" s="15">
        <f t="shared" si="61"/>
      </c>
      <c r="J165" s="15">
        <f t="shared" si="62"/>
      </c>
      <c r="K165" s="15">
        <f t="shared" si="63"/>
      </c>
      <c r="L165" s="15">
        <f t="shared" si="64"/>
      </c>
      <c r="M165" s="15">
        <f t="shared" si="65"/>
      </c>
      <c r="N165" s="18">
        <f t="shared" si="66"/>
      </c>
      <c r="O165" s="18">
        <f t="shared" si="67"/>
      </c>
      <c r="P165" s="18">
        <f t="shared" si="68"/>
      </c>
      <c r="Q165" s="18">
        <f t="shared" si="69"/>
      </c>
      <c r="R165" s="18">
        <f t="shared" si="70"/>
      </c>
      <c r="S165" s="18">
        <f t="shared" si="71"/>
      </c>
      <c r="T165" s="18">
        <f t="shared" si="72"/>
      </c>
      <c r="U165" s="18">
        <f t="shared" si="73"/>
      </c>
      <c r="V165" s="18">
        <f t="shared" si="74"/>
      </c>
      <c r="W165" s="18">
        <f t="shared" si="79"/>
      </c>
      <c r="X165" s="18">
        <f t="shared" si="78"/>
      </c>
      <c r="Y165" s="187">
        <f t="shared" si="76"/>
      </c>
      <c r="Z165" s="195">
        <f t="shared" si="77"/>
        <v>0</v>
      </c>
    </row>
    <row r="166" spans="1:26" ht="11.25">
      <c r="A166" s="29"/>
      <c r="B166" s="14"/>
      <c r="C166" s="14"/>
      <c r="D166" s="131"/>
      <c r="E166" s="35"/>
      <c r="F166" s="12"/>
      <c r="G166" s="15"/>
      <c r="H166" s="15">
        <f t="shared" si="60"/>
      </c>
      <c r="I166" s="15">
        <f t="shared" si="61"/>
      </c>
      <c r="J166" s="15">
        <f t="shared" si="62"/>
      </c>
      <c r="K166" s="15">
        <f t="shared" si="63"/>
      </c>
      <c r="L166" s="15">
        <f t="shared" si="64"/>
      </c>
      <c r="M166" s="15">
        <f t="shared" si="65"/>
      </c>
      <c r="N166" s="18">
        <f t="shared" si="66"/>
      </c>
      <c r="O166" s="18">
        <f t="shared" si="67"/>
      </c>
      <c r="P166" s="18">
        <f t="shared" si="68"/>
      </c>
      <c r="Q166" s="18">
        <f t="shared" si="69"/>
      </c>
      <c r="R166" s="18">
        <f t="shared" si="70"/>
      </c>
      <c r="S166" s="18">
        <f t="shared" si="71"/>
      </c>
      <c r="T166" s="18">
        <f t="shared" si="72"/>
      </c>
      <c r="U166" s="18">
        <f t="shared" si="73"/>
      </c>
      <c r="V166" s="18">
        <f t="shared" si="74"/>
      </c>
      <c r="W166" s="18">
        <f t="shared" si="79"/>
      </c>
      <c r="X166" s="18">
        <f t="shared" si="78"/>
      </c>
      <c r="Y166" s="187">
        <f t="shared" si="76"/>
      </c>
      <c r="Z166" s="195">
        <f t="shared" si="77"/>
        <v>0</v>
      </c>
    </row>
    <row r="167" spans="1:26" ht="11.25">
      <c r="A167" s="29"/>
      <c r="B167" s="14"/>
      <c r="C167" s="14"/>
      <c r="D167" s="131"/>
      <c r="E167" s="35"/>
      <c r="F167" s="12"/>
      <c r="G167" s="15"/>
      <c r="H167" s="15">
        <f t="shared" si="60"/>
      </c>
      <c r="I167" s="15">
        <f t="shared" si="61"/>
      </c>
      <c r="J167" s="15">
        <f t="shared" si="62"/>
      </c>
      <c r="K167" s="15">
        <f t="shared" si="63"/>
      </c>
      <c r="L167" s="15">
        <f t="shared" si="64"/>
      </c>
      <c r="M167" s="15">
        <f t="shared" si="65"/>
      </c>
      <c r="N167" s="18">
        <f t="shared" si="66"/>
      </c>
      <c r="O167" s="18">
        <f t="shared" si="67"/>
      </c>
      <c r="P167" s="18">
        <f t="shared" si="68"/>
      </c>
      <c r="Q167" s="18">
        <f t="shared" si="69"/>
      </c>
      <c r="R167" s="18">
        <f t="shared" si="70"/>
      </c>
      <c r="S167" s="18">
        <f t="shared" si="71"/>
      </c>
      <c r="T167" s="18">
        <f t="shared" si="72"/>
      </c>
      <c r="U167" s="18">
        <f t="shared" si="73"/>
      </c>
      <c r="V167" s="18">
        <f t="shared" si="74"/>
      </c>
      <c r="W167" s="18">
        <f t="shared" si="79"/>
      </c>
      <c r="X167" s="18">
        <f t="shared" si="78"/>
      </c>
      <c r="Y167" s="187">
        <f t="shared" si="76"/>
      </c>
      <c r="Z167" s="195">
        <f t="shared" si="77"/>
        <v>0</v>
      </c>
    </row>
    <row r="168" spans="1:26" ht="11.25">
      <c r="A168" s="29"/>
      <c r="B168" s="14"/>
      <c r="C168" s="14"/>
      <c r="D168" s="131"/>
      <c r="E168" s="35"/>
      <c r="F168" s="12"/>
      <c r="G168" s="15"/>
      <c r="H168" s="15">
        <f t="shared" si="60"/>
      </c>
      <c r="I168" s="15">
        <f t="shared" si="61"/>
      </c>
      <c r="J168" s="15">
        <f t="shared" si="62"/>
      </c>
      <c r="K168" s="15">
        <f t="shared" si="63"/>
      </c>
      <c r="L168" s="15">
        <f t="shared" si="64"/>
      </c>
      <c r="M168" s="15">
        <f t="shared" si="65"/>
      </c>
      <c r="N168" s="18">
        <f t="shared" si="66"/>
      </c>
      <c r="O168" s="18">
        <f t="shared" si="67"/>
      </c>
      <c r="P168" s="18">
        <f t="shared" si="68"/>
      </c>
      <c r="Q168" s="18">
        <f t="shared" si="69"/>
      </c>
      <c r="R168" s="18">
        <f t="shared" si="70"/>
      </c>
      <c r="S168" s="18">
        <f t="shared" si="71"/>
      </c>
      <c r="T168" s="18">
        <f t="shared" si="72"/>
      </c>
      <c r="U168" s="18">
        <f t="shared" si="73"/>
      </c>
      <c r="V168" s="18">
        <f t="shared" si="74"/>
      </c>
      <c r="W168" s="18">
        <f t="shared" si="79"/>
      </c>
      <c r="X168" s="18">
        <f t="shared" si="78"/>
      </c>
      <c r="Y168" s="187">
        <f t="shared" si="76"/>
      </c>
      <c r="Z168" s="195">
        <f t="shared" si="77"/>
        <v>0</v>
      </c>
    </row>
    <row r="169" spans="1:26" ht="11.25">
      <c r="A169" s="29"/>
      <c r="B169" s="14"/>
      <c r="C169" s="14"/>
      <c r="D169" s="131"/>
      <c r="E169" s="35"/>
      <c r="F169" s="12"/>
      <c r="G169" s="15"/>
      <c r="H169" s="15">
        <f t="shared" si="60"/>
      </c>
      <c r="I169" s="15">
        <f t="shared" si="61"/>
      </c>
      <c r="J169" s="15">
        <f t="shared" si="62"/>
      </c>
      <c r="K169" s="15">
        <f t="shared" si="63"/>
      </c>
      <c r="L169" s="15">
        <f t="shared" si="64"/>
      </c>
      <c r="M169" s="15">
        <f t="shared" si="65"/>
      </c>
      <c r="N169" s="18">
        <f t="shared" si="66"/>
      </c>
      <c r="O169" s="18">
        <f t="shared" si="67"/>
      </c>
      <c r="P169" s="18">
        <f t="shared" si="68"/>
      </c>
      <c r="Q169" s="18">
        <f t="shared" si="69"/>
      </c>
      <c r="R169" s="18">
        <f t="shared" si="70"/>
      </c>
      <c r="S169" s="18">
        <f t="shared" si="71"/>
      </c>
      <c r="T169" s="18">
        <f t="shared" si="72"/>
      </c>
      <c r="U169" s="18">
        <f t="shared" si="73"/>
      </c>
      <c r="V169" s="18">
        <f t="shared" si="74"/>
      </c>
      <c r="W169" s="18">
        <f t="shared" si="79"/>
      </c>
      <c r="X169" s="18">
        <f t="shared" si="78"/>
      </c>
      <c r="Y169" s="187">
        <f t="shared" si="76"/>
      </c>
      <c r="Z169" s="195">
        <f aca="true" t="shared" si="80" ref="Z169:Z200">SUM(N169:Y169)</f>
        <v>0</v>
      </c>
    </row>
    <row r="170" spans="1:26" ht="11.25">
      <c r="A170" s="29"/>
      <c r="B170" s="14"/>
      <c r="C170" s="14"/>
      <c r="D170" s="131"/>
      <c r="E170" s="35"/>
      <c r="F170" s="12"/>
      <c r="G170" s="15"/>
      <c r="H170" s="15">
        <f t="shared" si="60"/>
      </c>
      <c r="I170" s="15">
        <f t="shared" si="61"/>
      </c>
      <c r="J170" s="15">
        <f t="shared" si="62"/>
      </c>
      <c r="K170" s="15">
        <f t="shared" si="63"/>
      </c>
      <c r="L170" s="15">
        <f t="shared" si="64"/>
      </c>
      <c r="M170" s="15">
        <f t="shared" si="65"/>
      </c>
      <c r="N170" s="18">
        <f t="shared" si="66"/>
      </c>
      <c r="O170" s="18">
        <f t="shared" si="67"/>
      </c>
      <c r="P170" s="18">
        <f t="shared" si="68"/>
      </c>
      <c r="Q170" s="18">
        <f t="shared" si="69"/>
      </c>
      <c r="R170" s="18">
        <f t="shared" si="70"/>
      </c>
      <c r="S170" s="18">
        <f t="shared" si="71"/>
      </c>
      <c r="T170" s="18">
        <f t="shared" si="72"/>
      </c>
      <c r="U170" s="18">
        <f t="shared" si="73"/>
      </c>
      <c r="V170" s="18">
        <f t="shared" si="74"/>
      </c>
      <c r="W170" s="18">
        <f aca="true" t="shared" si="81" ref="W170:W208">IF($G170=20,E170,"")</f>
      </c>
      <c r="X170" s="18">
        <f t="shared" si="78"/>
      </c>
      <c r="Y170" s="187">
        <f t="shared" si="76"/>
      </c>
      <c r="Z170" s="195">
        <f t="shared" si="80"/>
        <v>0</v>
      </c>
    </row>
    <row r="171" spans="1:26" ht="11.25">
      <c r="A171" s="29"/>
      <c r="B171" s="14"/>
      <c r="C171" s="14"/>
      <c r="D171" s="131"/>
      <c r="E171" s="35"/>
      <c r="F171" s="12"/>
      <c r="G171" s="15"/>
      <c r="H171" s="15">
        <f t="shared" si="60"/>
      </c>
      <c r="I171" s="15">
        <f t="shared" si="61"/>
      </c>
      <c r="J171" s="15">
        <f t="shared" si="62"/>
      </c>
      <c r="K171" s="15">
        <f t="shared" si="63"/>
      </c>
      <c r="L171" s="15">
        <f t="shared" si="64"/>
      </c>
      <c r="M171" s="15">
        <f t="shared" si="65"/>
      </c>
      <c r="N171" s="18">
        <f t="shared" si="66"/>
      </c>
      <c r="O171" s="18">
        <f t="shared" si="67"/>
      </c>
      <c r="P171" s="18">
        <f t="shared" si="68"/>
      </c>
      <c r="Q171" s="18">
        <f t="shared" si="69"/>
      </c>
      <c r="R171" s="18">
        <f t="shared" si="70"/>
      </c>
      <c r="S171" s="18">
        <f t="shared" si="71"/>
      </c>
      <c r="T171" s="18">
        <f t="shared" si="72"/>
      </c>
      <c r="U171" s="18">
        <f t="shared" si="73"/>
      </c>
      <c r="V171" s="18">
        <f t="shared" si="74"/>
      </c>
      <c r="W171" s="18">
        <f t="shared" si="81"/>
      </c>
      <c r="X171" s="18">
        <f t="shared" si="78"/>
      </c>
      <c r="Y171" s="187">
        <f t="shared" si="76"/>
      </c>
      <c r="Z171" s="195">
        <f t="shared" si="80"/>
        <v>0</v>
      </c>
    </row>
    <row r="172" spans="1:26" ht="11.25">
      <c r="A172" s="29"/>
      <c r="B172" s="14"/>
      <c r="C172" s="14"/>
      <c r="D172" s="131"/>
      <c r="E172" s="35"/>
      <c r="F172" s="12"/>
      <c r="G172" s="15"/>
      <c r="H172" s="15">
        <f t="shared" si="60"/>
      </c>
      <c r="I172" s="15">
        <f t="shared" si="61"/>
      </c>
      <c r="J172" s="15">
        <f t="shared" si="62"/>
      </c>
      <c r="K172" s="15">
        <f t="shared" si="63"/>
      </c>
      <c r="L172" s="15">
        <f t="shared" si="64"/>
      </c>
      <c r="M172" s="15">
        <f t="shared" si="65"/>
      </c>
      <c r="N172" s="18">
        <f t="shared" si="66"/>
      </c>
      <c r="O172" s="18">
        <f t="shared" si="67"/>
      </c>
      <c r="P172" s="18">
        <f t="shared" si="68"/>
      </c>
      <c r="Q172" s="18">
        <f t="shared" si="69"/>
      </c>
      <c r="R172" s="18">
        <f t="shared" si="70"/>
      </c>
      <c r="S172" s="18">
        <f t="shared" si="71"/>
      </c>
      <c r="T172" s="18">
        <f t="shared" si="72"/>
      </c>
      <c r="U172" s="18">
        <f t="shared" si="73"/>
      </c>
      <c r="V172" s="18">
        <f t="shared" si="74"/>
      </c>
      <c r="W172" s="18">
        <f t="shared" si="81"/>
      </c>
      <c r="X172" s="18">
        <f t="shared" si="78"/>
      </c>
      <c r="Y172" s="187">
        <f t="shared" si="76"/>
      </c>
      <c r="Z172" s="195">
        <f t="shared" si="80"/>
        <v>0</v>
      </c>
    </row>
    <row r="173" spans="1:26" ht="11.25">
      <c r="A173" s="29"/>
      <c r="B173" s="14"/>
      <c r="C173" s="14"/>
      <c r="D173" s="131"/>
      <c r="E173" s="35"/>
      <c r="F173" s="12"/>
      <c r="G173" s="15"/>
      <c r="H173" s="15">
        <f t="shared" si="60"/>
      </c>
      <c r="I173" s="15">
        <f t="shared" si="61"/>
      </c>
      <c r="J173" s="15">
        <f t="shared" si="62"/>
      </c>
      <c r="K173" s="15">
        <f t="shared" si="63"/>
      </c>
      <c r="L173" s="15">
        <f t="shared" si="64"/>
      </c>
      <c r="M173" s="15">
        <f t="shared" si="65"/>
      </c>
      <c r="N173" s="18">
        <f t="shared" si="66"/>
      </c>
      <c r="O173" s="18">
        <f t="shared" si="67"/>
      </c>
      <c r="P173" s="18">
        <f t="shared" si="68"/>
      </c>
      <c r="Q173" s="18">
        <f t="shared" si="69"/>
      </c>
      <c r="R173" s="18">
        <f t="shared" si="70"/>
      </c>
      <c r="S173" s="18">
        <f t="shared" si="71"/>
      </c>
      <c r="T173" s="18">
        <f t="shared" si="72"/>
      </c>
      <c r="U173" s="18">
        <f t="shared" si="73"/>
      </c>
      <c r="V173" s="18">
        <f t="shared" si="74"/>
      </c>
      <c r="W173" s="18">
        <f t="shared" si="81"/>
      </c>
      <c r="X173" s="18">
        <f t="shared" si="78"/>
      </c>
      <c r="Y173" s="187">
        <f t="shared" si="76"/>
      </c>
      <c r="Z173" s="195">
        <f t="shared" si="80"/>
        <v>0</v>
      </c>
    </row>
    <row r="174" spans="1:26" ht="11.25">
      <c r="A174" s="29"/>
      <c r="B174" s="14"/>
      <c r="C174" s="14"/>
      <c r="D174" s="131"/>
      <c r="E174" s="35"/>
      <c r="F174" s="12"/>
      <c r="G174" s="15"/>
      <c r="H174" s="15">
        <f t="shared" si="60"/>
      </c>
      <c r="I174" s="15">
        <f t="shared" si="61"/>
      </c>
      <c r="J174" s="15">
        <f t="shared" si="62"/>
      </c>
      <c r="K174" s="15">
        <f t="shared" si="63"/>
      </c>
      <c r="L174" s="15">
        <f t="shared" si="64"/>
      </c>
      <c r="M174" s="15">
        <f t="shared" si="65"/>
      </c>
      <c r="N174" s="18">
        <f t="shared" si="66"/>
      </c>
      <c r="O174" s="18">
        <f>IF($G174=12,$E174,"")</f>
      </c>
      <c r="P174" s="18">
        <f t="shared" si="68"/>
      </c>
      <c r="Q174" s="18">
        <f t="shared" si="69"/>
      </c>
      <c r="R174" s="18">
        <f t="shared" si="70"/>
      </c>
      <c r="S174" s="18">
        <f t="shared" si="71"/>
      </c>
      <c r="T174" s="18">
        <f t="shared" si="72"/>
      </c>
      <c r="U174" s="18">
        <f t="shared" si="73"/>
      </c>
      <c r="V174" s="18">
        <f t="shared" si="74"/>
      </c>
      <c r="W174" s="18">
        <f t="shared" si="81"/>
      </c>
      <c r="X174" s="18">
        <f t="shared" si="78"/>
      </c>
      <c r="Y174" s="187">
        <f t="shared" si="76"/>
      </c>
      <c r="Z174" s="195">
        <f t="shared" si="80"/>
        <v>0</v>
      </c>
    </row>
    <row r="175" spans="1:26" ht="11.25">
      <c r="A175" s="29"/>
      <c r="B175" s="14"/>
      <c r="C175" s="14"/>
      <c r="D175" s="131"/>
      <c r="E175" s="35"/>
      <c r="F175" s="12"/>
      <c r="G175" s="15"/>
      <c r="H175" s="15">
        <f t="shared" si="60"/>
      </c>
      <c r="I175" s="15">
        <f t="shared" si="61"/>
      </c>
      <c r="J175" s="15">
        <f t="shared" si="62"/>
      </c>
      <c r="K175" s="15">
        <f t="shared" si="63"/>
      </c>
      <c r="L175" s="15">
        <f t="shared" si="64"/>
      </c>
      <c r="M175" s="15">
        <f t="shared" si="65"/>
      </c>
      <c r="N175" s="18">
        <f t="shared" si="66"/>
      </c>
      <c r="O175" s="18">
        <f t="shared" si="67"/>
      </c>
      <c r="P175" s="18">
        <f t="shared" si="68"/>
      </c>
      <c r="Q175" s="18">
        <f t="shared" si="69"/>
      </c>
      <c r="R175" s="18">
        <f t="shared" si="70"/>
      </c>
      <c r="S175" s="18">
        <f t="shared" si="71"/>
      </c>
      <c r="T175" s="18">
        <f t="shared" si="72"/>
      </c>
      <c r="U175" s="18">
        <f t="shared" si="73"/>
      </c>
      <c r="V175" s="18">
        <f t="shared" si="74"/>
      </c>
      <c r="W175" s="18">
        <f t="shared" si="81"/>
      </c>
      <c r="X175" s="18">
        <f t="shared" si="78"/>
      </c>
      <c r="Y175" s="187">
        <f t="shared" si="76"/>
      </c>
      <c r="Z175" s="195">
        <f t="shared" si="80"/>
        <v>0</v>
      </c>
    </row>
    <row r="176" spans="1:26" ht="11.25">
      <c r="A176" s="29"/>
      <c r="B176" s="14"/>
      <c r="C176" s="14"/>
      <c r="D176" s="131"/>
      <c r="E176" s="35"/>
      <c r="F176" s="12"/>
      <c r="G176" s="15"/>
      <c r="H176" s="15">
        <f t="shared" si="60"/>
      </c>
      <c r="I176" s="15">
        <f t="shared" si="61"/>
      </c>
      <c r="J176" s="15">
        <f t="shared" si="62"/>
      </c>
      <c r="K176" s="15">
        <f t="shared" si="63"/>
      </c>
      <c r="L176" s="15">
        <f t="shared" si="64"/>
      </c>
      <c r="M176" s="15">
        <f t="shared" si="65"/>
      </c>
      <c r="N176" s="18">
        <f t="shared" si="66"/>
      </c>
      <c r="O176" s="18">
        <f t="shared" si="67"/>
      </c>
      <c r="P176" s="18">
        <f t="shared" si="68"/>
      </c>
      <c r="Q176" s="18">
        <f t="shared" si="69"/>
      </c>
      <c r="R176" s="18">
        <f t="shared" si="70"/>
      </c>
      <c r="S176" s="18">
        <f t="shared" si="71"/>
      </c>
      <c r="T176" s="18">
        <f t="shared" si="72"/>
      </c>
      <c r="U176" s="18">
        <f t="shared" si="73"/>
      </c>
      <c r="V176" s="18">
        <f t="shared" si="74"/>
      </c>
      <c r="W176" s="18">
        <f t="shared" si="81"/>
      </c>
      <c r="X176" s="18">
        <f t="shared" si="78"/>
      </c>
      <c r="Y176" s="187">
        <f t="shared" si="76"/>
      </c>
      <c r="Z176" s="195">
        <f t="shared" si="80"/>
        <v>0</v>
      </c>
    </row>
    <row r="177" spans="1:26" ht="11.25">
      <c r="A177" s="29"/>
      <c r="B177" s="14"/>
      <c r="C177" s="14"/>
      <c r="D177" s="131"/>
      <c r="E177" s="35"/>
      <c r="F177" s="12"/>
      <c r="G177" s="15"/>
      <c r="H177" s="15">
        <f t="shared" si="60"/>
      </c>
      <c r="I177" s="15">
        <f t="shared" si="61"/>
      </c>
      <c r="J177" s="15">
        <f t="shared" si="62"/>
      </c>
      <c r="K177" s="15">
        <f t="shared" si="63"/>
      </c>
      <c r="L177" s="15">
        <f t="shared" si="64"/>
      </c>
      <c r="M177" s="15">
        <f t="shared" si="65"/>
      </c>
      <c r="N177" s="18">
        <f t="shared" si="66"/>
      </c>
      <c r="O177" s="18">
        <f t="shared" si="67"/>
      </c>
      <c r="P177" s="18">
        <f t="shared" si="68"/>
      </c>
      <c r="Q177" s="18">
        <f t="shared" si="69"/>
      </c>
      <c r="R177" s="18">
        <f t="shared" si="70"/>
      </c>
      <c r="S177" s="18">
        <f t="shared" si="71"/>
      </c>
      <c r="T177" s="18">
        <f t="shared" si="72"/>
      </c>
      <c r="U177" s="18">
        <f t="shared" si="73"/>
      </c>
      <c r="V177" s="18">
        <f t="shared" si="74"/>
      </c>
      <c r="W177" s="18">
        <f t="shared" si="81"/>
      </c>
      <c r="X177" s="18">
        <f t="shared" si="78"/>
      </c>
      <c r="Y177" s="187">
        <f t="shared" si="76"/>
      </c>
      <c r="Z177" s="195">
        <f t="shared" si="80"/>
        <v>0</v>
      </c>
    </row>
    <row r="178" spans="1:26" ht="11.25">
      <c r="A178" s="29"/>
      <c r="B178" s="14"/>
      <c r="C178" s="14"/>
      <c r="D178" s="131"/>
      <c r="E178" s="35"/>
      <c r="F178" s="12"/>
      <c r="G178" s="15"/>
      <c r="H178" s="15">
        <f t="shared" si="60"/>
      </c>
      <c r="I178" s="15">
        <f t="shared" si="61"/>
      </c>
      <c r="J178" s="15">
        <f t="shared" si="62"/>
      </c>
      <c r="K178" s="15">
        <f t="shared" si="63"/>
      </c>
      <c r="L178" s="15">
        <f t="shared" si="64"/>
      </c>
      <c r="M178" s="15">
        <f t="shared" si="65"/>
      </c>
      <c r="N178" s="18">
        <f t="shared" si="66"/>
      </c>
      <c r="O178" s="18">
        <f t="shared" si="67"/>
      </c>
      <c r="P178" s="18">
        <f t="shared" si="68"/>
      </c>
      <c r="Q178" s="18">
        <f t="shared" si="69"/>
      </c>
      <c r="R178" s="18">
        <f t="shared" si="70"/>
      </c>
      <c r="S178" s="18">
        <f t="shared" si="71"/>
      </c>
      <c r="T178" s="18">
        <f t="shared" si="72"/>
      </c>
      <c r="U178" s="18">
        <f t="shared" si="73"/>
      </c>
      <c r="V178" s="18">
        <f t="shared" si="74"/>
      </c>
      <c r="W178" s="18">
        <f t="shared" si="81"/>
      </c>
      <c r="X178" s="18">
        <f t="shared" si="78"/>
      </c>
      <c r="Y178" s="187">
        <f t="shared" si="76"/>
      </c>
      <c r="Z178" s="195">
        <f t="shared" si="80"/>
        <v>0</v>
      </c>
    </row>
    <row r="179" spans="1:26" ht="11.25">
      <c r="A179" s="29"/>
      <c r="B179" s="14"/>
      <c r="C179" s="14"/>
      <c r="D179" s="131"/>
      <c r="E179" s="35"/>
      <c r="F179" s="12"/>
      <c r="G179" s="15"/>
      <c r="H179" s="15">
        <f t="shared" si="60"/>
      </c>
      <c r="I179" s="15">
        <f t="shared" si="61"/>
      </c>
      <c r="J179" s="15">
        <f t="shared" si="62"/>
      </c>
      <c r="K179" s="15">
        <f t="shared" si="63"/>
      </c>
      <c r="L179" s="15">
        <f t="shared" si="64"/>
      </c>
      <c r="M179" s="15">
        <f t="shared" si="65"/>
      </c>
      <c r="N179" s="18">
        <f t="shared" si="66"/>
      </c>
      <c r="O179" s="18">
        <f t="shared" si="67"/>
      </c>
      <c r="P179" s="18">
        <f t="shared" si="68"/>
      </c>
      <c r="Q179" s="18">
        <f t="shared" si="69"/>
      </c>
      <c r="R179" s="18">
        <f t="shared" si="70"/>
      </c>
      <c r="S179" s="18">
        <f t="shared" si="71"/>
      </c>
      <c r="T179" s="18">
        <f t="shared" si="72"/>
      </c>
      <c r="U179" s="18">
        <f t="shared" si="73"/>
      </c>
      <c r="V179" s="18">
        <f t="shared" si="74"/>
      </c>
      <c r="W179" s="18">
        <f t="shared" si="81"/>
      </c>
      <c r="X179" s="18">
        <f t="shared" si="78"/>
      </c>
      <c r="Y179" s="187">
        <f t="shared" si="76"/>
      </c>
      <c r="Z179" s="195">
        <f t="shared" si="80"/>
        <v>0</v>
      </c>
    </row>
    <row r="180" spans="1:26" ht="11.25">
      <c r="A180" s="29"/>
      <c r="B180" s="14"/>
      <c r="C180" s="14"/>
      <c r="D180" s="131"/>
      <c r="E180" s="35"/>
      <c r="F180" s="12"/>
      <c r="G180" s="15"/>
      <c r="H180" s="15">
        <f t="shared" si="60"/>
      </c>
      <c r="I180" s="15">
        <f t="shared" si="61"/>
      </c>
      <c r="J180" s="15">
        <f t="shared" si="62"/>
      </c>
      <c r="K180" s="15">
        <f t="shared" si="63"/>
      </c>
      <c r="L180" s="15">
        <f t="shared" si="64"/>
      </c>
      <c r="M180" s="15">
        <f t="shared" si="65"/>
      </c>
      <c r="N180" s="18">
        <f t="shared" si="66"/>
      </c>
      <c r="O180" s="18">
        <f t="shared" si="67"/>
      </c>
      <c r="P180" s="18">
        <f t="shared" si="68"/>
      </c>
      <c r="Q180" s="18">
        <f t="shared" si="69"/>
      </c>
      <c r="R180" s="18">
        <f t="shared" si="70"/>
      </c>
      <c r="S180" s="18">
        <f t="shared" si="71"/>
      </c>
      <c r="T180" s="18">
        <f t="shared" si="72"/>
      </c>
      <c r="U180" s="18">
        <f t="shared" si="73"/>
      </c>
      <c r="V180" s="18">
        <f t="shared" si="74"/>
      </c>
      <c r="W180" s="18">
        <f t="shared" si="81"/>
      </c>
      <c r="X180" s="18">
        <f t="shared" si="78"/>
      </c>
      <c r="Y180" s="187">
        <f t="shared" si="76"/>
      </c>
      <c r="Z180" s="195">
        <f t="shared" si="80"/>
        <v>0</v>
      </c>
    </row>
    <row r="181" spans="1:26" ht="11.25">
      <c r="A181" s="29"/>
      <c r="B181" s="14"/>
      <c r="C181" s="14"/>
      <c r="D181" s="131"/>
      <c r="E181" s="35"/>
      <c r="F181" s="12"/>
      <c r="G181" s="15"/>
      <c r="H181" s="15">
        <f t="shared" si="60"/>
      </c>
      <c r="I181" s="15">
        <f t="shared" si="61"/>
      </c>
      <c r="J181" s="15">
        <f t="shared" si="62"/>
      </c>
      <c r="K181" s="15">
        <f t="shared" si="63"/>
      </c>
      <c r="L181" s="15">
        <f t="shared" si="64"/>
      </c>
      <c r="M181" s="15">
        <f t="shared" si="65"/>
      </c>
      <c r="N181" s="18">
        <f t="shared" si="66"/>
      </c>
      <c r="O181" s="18">
        <f t="shared" si="67"/>
      </c>
      <c r="P181" s="18">
        <f t="shared" si="68"/>
      </c>
      <c r="Q181" s="18">
        <f t="shared" si="69"/>
      </c>
      <c r="R181" s="18">
        <f t="shared" si="70"/>
      </c>
      <c r="S181" s="18">
        <f t="shared" si="71"/>
      </c>
      <c r="T181" s="18">
        <f t="shared" si="72"/>
      </c>
      <c r="U181" s="18">
        <f t="shared" si="73"/>
      </c>
      <c r="V181" s="18">
        <f t="shared" si="74"/>
      </c>
      <c r="W181" s="18">
        <f t="shared" si="81"/>
      </c>
      <c r="X181" s="18">
        <f t="shared" si="78"/>
      </c>
      <c r="Y181" s="187">
        <f t="shared" si="76"/>
      </c>
      <c r="Z181" s="195">
        <f t="shared" si="80"/>
        <v>0</v>
      </c>
    </row>
    <row r="182" spans="1:26" ht="11.25">
      <c r="A182" s="29"/>
      <c r="B182" s="14"/>
      <c r="C182" s="14"/>
      <c r="D182" s="131"/>
      <c r="E182" s="35"/>
      <c r="F182" s="12"/>
      <c r="G182" s="15"/>
      <c r="H182" s="15">
        <f t="shared" si="60"/>
      </c>
      <c r="I182" s="15">
        <f t="shared" si="61"/>
      </c>
      <c r="J182" s="15">
        <f t="shared" si="62"/>
      </c>
      <c r="K182" s="15">
        <f t="shared" si="63"/>
      </c>
      <c r="L182" s="15">
        <f t="shared" si="64"/>
      </c>
      <c r="M182" s="15">
        <f t="shared" si="65"/>
      </c>
      <c r="N182" s="18">
        <f t="shared" si="66"/>
      </c>
      <c r="O182" s="18">
        <f t="shared" si="67"/>
      </c>
      <c r="P182" s="18">
        <f t="shared" si="68"/>
      </c>
      <c r="Q182" s="18">
        <f t="shared" si="69"/>
      </c>
      <c r="R182" s="18">
        <f t="shared" si="70"/>
      </c>
      <c r="S182" s="18">
        <f t="shared" si="71"/>
      </c>
      <c r="T182" s="18">
        <f t="shared" si="72"/>
      </c>
      <c r="U182" s="18">
        <f t="shared" si="73"/>
      </c>
      <c r="V182" s="18">
        <f t="shared" si="74"/>
      </c>
      <c r="W182" s="18">
        <f t="shared" si="81"/>
      </c>
      <c r="X182" s="18">
        <f t="shared" si="78"/>
      </c>
      <c r="Y182" s="187">
        <f t="shared" si="76"/>
      </c>
      <c r="Z182" s="195">
        <f t="shared" si="80"/>
        <v>0</v>
      </c>
    </row>
    <row r="183" spans="1:26" ht="11.25">
      <c r="A183" s="29"/>
      <c r="B183" s="14"/>
      <c r="C183" s="14"/>
      <c r="D183" s="131"/>
      <c r="E183" s="35"/>
      <c r="F183" s="12"/>
      <c r="G183" s="15"/>
      <c r="H183" s="15">
        <f t="shared" si="60"/>
      </c>
      <c r="I183" s="15">
        <f t="shared" si="61"/>
      </c>
      <c r="J183" s="15">
        <f t="shared" si="62"/>
      </c>
      <c r="K183" s="15">
        <f t="shared" si="63"/>
      </c>
      <c r="L183" s="15">
        <f t="shared" si="64"/>
      </c>
      <c r="M183" s="15">
        <f t="shared" si="65"/>
      </c>
      <c r="N183" s="18">
        <f t="shared" si="66"/>
      </c>
      <c r="O183" s="18">
        <f t="shared" si="67"/>
      </c>
      <c r="P183" s="18">
        <f t="shared" si="68"/>
      </c>
      <c r="Q183" s="18">
        <f t="shared" si="69"/>
      </c>
      <c r="R183" s="18">
        <f t="shared" si="70"/>
      </c>
      <c r="S183" s="18">
        <f t="shared" si="71"/>
      </c>
      <c r="T183" s="18">
        <f t="shared" si="72"/>
      </c>
      <c r="U183" s="18">
        <f t="shared" si="73"/>
      </c>
      <c r="V183" s="18">
        <f t="shared" si="74"/>
      </c>
      <c r="W183" s="18">
        <f t="shared" si="81"/>
      </c>
      <c r="X183" s="18">
        <f t="shared" si="78"/>
      </c>
      <c r="Y183" s="187">
        <f t="shared" si="76"/>
      </c>
      <c r="Z183" s="195">
        <f t="shared" si="80"/>
        <v>0</v>
      </c>
    </row>
    <row r="184" spans="1:26" ht="11.25">
      <c r="A184" s="29"/>
      <c r="B184" s="14"/>
      <c r="C184" s="14"/>
      <c r="D184" s="131"/>
      <c r="E184" s="35"/>
      <c r="F184" s="12"/>
      <c r="G184" s="15"/>
      <c r="H184" s="15">
        <f t="shared" si="60"/>
      </c>
      <c r="I184" s="15">
        <f t="shared" si="61"/>
      </c>
      <c r="J184" s="15">
        <f t="shared" si="62"/>
      </c>
      <c r="K184" s="15">
        <f t="shared" si="63"/>
      </c>
      <c r="L184" s="15">
        <f t="shared" si="64"/>
      </c>
      <c r="M184" s="15">
        <f t="shared" si="65"/>
      </c>
      <c r="N184" s="18">
        <f t="shared" si="66"/>
      </c>
      <c r="O184" s="18">
        <f t="shared" si="67"/>
      </c>
      <c r="P184" s="18">
        <f t="shared" si="68"/>
      </c>
      <c r="Q184" s="18">
        <f t="shared" si="69"/>
      </c>
      <c r="R184" s="18">
        <f t="shared" si="70"/>
      </c>
      <c r="S184" s="18">
        <f t="shared" si="71"/>
      </c>
      <c r="T184" s="18">
        <f t="shared" si="72"/>
      </c>
      <c r="U184" s="18">
        <f t="shared" si="73"/>
      </c>
      <c r="V184" s="18">
        <f t="shared" si="74"/>
      </c>
      <c r="W184" s="18">
        <f t="shared" si="81"/>
      </c>
      <c r="X184" s="18">
        <f t="shared" si="78"/>
      </c>
      <c r="Y184" s="187">
        <f t="shared" si="76"/>
      </c>
      <c r="Z184" s="195">
        <f t="shared" si="80"/>
        <v>0</v>
      </c>
    </row>
    <row r="185" spans="1:26" ht="11.25">
      <c r="A185" s="29"/>
      <c r="B185" s="14"/>
      <c r="C185" s="14"/>
      <c r="D185" s="131"/>
      <c r="E185" s="35"/>
      <c r="F185" s="12"/>
      <c r="G185" s="15"/>
      <c r="H185" s="15">
        <f t="shared" si="60"/>
      </c>
      <c r="I185" s="15">
        <f t="shared" si="61"/>
      </c>
      <c r="J185" s="15">
        <f t="shared" si="62"/>
      </c>
      <c r="K185" s="15">
        <f t="shared" si="63"/>
      </c>
      <c r="L185" s="15">
        <f t="shared" si="64"/>
      </c>
      <c r="M185" s="15">
        <f t="shared" si="65"/>
      </c>
      <c r="N185" s="18">
        <f t="shared" si="66"/>
      </c>
      <c r="O185" s="18">
        <f t="shared" si="67"/>
      </c>
      <c r="P185" s="18">
        <f t="shared" si="68"/>
      </c>
      <c r="Q185" s="18">
        <f t="shared" si="69"/>
      </c>
      <c r="R185" s="18">
        <f t="shared" si="70"/>
      </c>
      <c r="S185" s="18">
        <f t="shared" si="71"/>
      </c>
      <c r="T185" s="18">
        <f t="shared" si="72"/>
      </c>
      <c r="U185" s="18">
        <f t="shared" si="73"/>
      </c>
      <c r="V185" s="18">
        <f t="shared" si="74"/>
      </c>
      <c r="W185" s="18">
        <f t="shared" si="81"/>
      </c>
      <c r="X185" s="18">
        <f t="shared" si="78"/>
      </c>
      <c r="Y185" s="187">
        <f t="shared" si="76"/>
      </c>
      <c r="Z185" s="195">
        <f t="shared" si="80"/>
        <v>0</v>
      </c>
    </row>
    <row r="186" spans="1:26" ht="11.25">
      <c r="A186" s="29"/>
      <c r="B186" s="14"/>
      <c r="C186" s="14"/>
      <c r="D186" s="131"/>
      <c r="E186" s="35"/>
      <c r="F186" s="12"/>
      <c r="G186" s="15"/>
      <c r="H186" s="15">
        <f t="shared" si="60"/>
      </c>
      <c r="I186" s="15">
        <f t="shared" si="61"/>
      </c>
      <c r="J186" s="15">
        <f t="shared" si="62"/>
      </c>
      <c r="K186" s="15">
        <f t="shared" si="63"/>
      </c>
      <c r="L186" s="15">
        <f t="shared" si="64"/>
      </c>
      <c r="M186" s="15">
        <f t="shared" si="65"/>
      </c>
      <c r="N186" s="18">
        <f t="shared" si="66"/>
      </c>
      <c r="O186" s="18">
        <f t="shared" si="67"/>
      </c>
      <c r="P186" s="18">
        <f t="shared" si="68"/>
      </c>
      <c r="Q186" s="18">
        <f t="shared" si="69"/>
      </c>
      <c r="R186" s="18">
        <f t="shared" si="70"/>
      </c>
      <c r="S186" s="18">
        <f t="shared" si="71"/>
      </c>
      <c r="T186" s="18">
        <f t="shared" si="72"/>
      </c>
      <c r="U186" s="18">
        <f t="shared" si="73"/>
      </c>
      <c r="V186" s="18">
        <f t="shared" si="74"/>
      </c>
      <c r="W186" s="18">
        <f t="shared" si="81"/>
      </c>
      <c r="X186" s="18">
        <f t="shared" si="78"/>
      </c>
      <c r="Y186" s="187">
        <f t="shared" si="76"/>
      </c>
      <c r="Z186" s="195">
        <f t="shared" si="80"/>
        <v>0</v>
      </c>
    </row>
    <row r="187" spans="1:26" ht="11.25">
      <c r="A187" s="29"/>
      <c r="B187" s="14"/>
      <c r="C187" s="14"/>
      <c r="D187" s="131"/>
      <c r="E187" s="35"/>
      <c r="F187" s="12"/>
      <c r="G187" s="15"/>
      <c r="H187" s="15">
        <f t="shared" si="60"/>
      </c>
      <c r="I187" s="15">
        <f t="shared" si="61"/>
      </c>
      <c r="J187" s="15">
        <f t="shared" si="62"/>
      </c>
      <c r="K187" s="15">
        <f t="shared" si="63"/>
      </c>
      <c r="L187" s="15">
        <f t="shared" si="64"/>
      </c>
      <c r="M187" s="15">
        <f t="shared" si="65"/>
      </c>
      <c r="N187" s="18">
        <f t="shared" si="66"/>
      </c>
      <c r="O187" s="18">
        <f t="shared" si="67"/>
      </c>
      <c r="P187" s="18">
        <f t="shared" si="68"/>
      </c>
      <c r="Q187" s="18">
        <f t="shared" si="69"/>
      </c>
      <c r="R187" s="18">
        <f t="shared" si="70"/>
      </c>
      <c r="S187" s="18">
        <f t="shared" si="71"/>
      </c>
      <c r="T187" s="18">
        <f t="shared" si="72"/>
      </c>
      <c r="U187" s="18">
        <f t="shared" si="73"/>
      </c>
      <c r="V187" s="18">
        <f t="shared" si="74"/>
      </c>
      <c r="W187" s="18">
        <f t="shared" si="81"/>
      </c>
      <c r="X187" s="18">
        <f t="shared" si="78"/>
      </c>
      <c r="Y187" s="187">
        <f t="shared" si="76"/>
      </c>
      <c r="Z187" s="195">
        <f t="shared" si="80"/>
        <v>0</v>
      </c>
    </row>
    <row r="188" spans="1:26" ht="11.25">
      <c r="A188" s="29"/>
      <c r="B188" s="14"/>
      <c r="C188" s="14"/>
      <c r="D188" s="131"/>
      <c r="E188" s="35"/>
      <c r="F188" s="12"/>
      <c r="G188" s="15"/>
      <c r="H188" s="15">
        <f aca="true" t="shared" si="82" ref="H188:H300">IF($G188=1,$E188,"")</f>
      </c>
      <c r="I188" s="15">
        <f aca="true" t="shared" si="83" ref="I188:I300">IF($G188=2,$E188,"")</f>
      </c>
      <c r="J188" s="15">
        <f aca="true" t="shared" si="84" ref="J188:J300">IF($G188=3,$E188,"")</f>
      </c>
      <c r="K188" s="15">
        <f aca="true" t="shared" si="85" ref="K188:K300">IF($G188=4,$E188,"")</f>
      </c>
      <c r="L188" s="15">
        <f aca="true" t="shared" si="86" ref="L188:L300">IF($G188=5,$E188,"")</f>
      </c>
      <c r="M188" s="15">
        <f aca="true" t="shared" si="87" ref="M188:M300">IF($G188=6,$E188,"")</f>
      </c>
      <c r="N188" s="18">
        <f t="shared" si="66"/>
      </c>
      <c r="O188" s="18">
        <f t="shared" si="67"/>
      </c>
      <c r="P188" s="18">
        <f t="shared" si="68"/>
      </c>
      <c r="Q188" s="18">
        <f t="shared" si="69"/>
      </c>
      <c r="R188" s="18">
        <f t="shared" si="70"/>
      </c>
      <c r="S188" s="18">
        <f t="shared" si="71"/>
      </c>
      <c r="T188" s="18">
        <f t="shared" si="72"/>
      </c>
      <c r="U188" s="18">
        <f t="shared" si="73"/>
      </c>
      <c r="V188" s="18">
        <f t="shared" si="74"/>
      </c>
      <c r="W188" s="18">
        <f t="shared" si="81"/>
      </c>
      <c r="X188" s="18">
        <f t="shared" si="78"/>
      </c>
      <c r="Y188" s="187">
        <f t="shared" si="76"/>
      </c>
      <c r="Z188" s="195">
        <f t="shared" si="80"/>
        <v>0</v>
      </c>
    </row>
    <row r="189" spans="1:26" ht="11.25">
      <c r="A189" s="29"/>
      <c r="B189" s="14"/>
      <c r="C189" s="14"/>
      <c r="D189" s="131"/>
      <c r="E189" s="35"/>
      <c r="F189" s="12"/>
      <c r="G189" s="15"/>
      <c r="H189" s="15">
        <f t="shared" si="82"/>
      </c>
      <c r="I189" s="15">
        <f t="shared" si="83"/>
      </c>
      <c r="J189" s="15">
        <f t="shared" si="84"/>
      </c>
      <c r="K189" s="15">
        <f t="shared" si="85"/>
      </c>
      <c r="L189" s="15">
        <f t="shared" si="86"/>
      </c>
      <c r="M189" s="15">
        <f t="shared" si="87"/>
      </c>
      <c r="N189" s="18">
        <f t="shared" si="66"/>
      </c>
      <c r="O189" s="18">
        <f t="shared" si="67"/>
      </c>
      <c r="P189" s="18">
        <f t="shared" si="68"/>
      </c>
      <c r="Q189" s="18">
        <f t="shared" si="69"/>
      </c>
      <c r="R189" s="18">
        <f t="shared" si="70"/>
      </c>
      <c r="S189" s="18">
        <f t="shared" si="71"/>
      </c>
      <c r="T189" s="18">
        <f t="shared" si="72"/>
      </c>
      <c r="U189" s="18">
        <f t="shared" si="73"/>
      </c>
      <c r="V189" s="18">
        <f t="shared" si="74"/>
      </c>
      <c r="W189" s="18">
        <f t="shared" si="81"/>
      </c>
      <c r="X189" s="18">
        <f t="shared" si="78"/>
      </c>
      <c r="Y189" s="187">
        <f t="shared" si="76"/>
      </c>
      <c r="Z189" s="195">
        <f t="shared" si="80"/>
        <v>0</v>
      </c>
    </row>
    <row r="190" spans="1:26" ht="11.25">
      <c r="A190" s="29"/>
      <c r="B190" s="14"/>
      <c r="C190" s="14"/>
      <c r="D190" s="131"/>
      <c r="E190" s="35"/>
      <c r="F190" s="12"/>
      <c r="G190" s="15"/>
      <c r="H190" s="15">
        <f t="shared" si="82"/>
      </c>
      <c r="I190" s="15">
        <f t="shared" si="83"/>
      </c>
      <c r="J190" s="15">
        <f t="shared" si="84"/>
      </c>
      <c r="K190" s="15">
        <f t="shared" si="85"/>
      </c>
      <c r="L190" s="15">
        <f t="shared" si="86"/>
      </c>
      <c r="M190" s="15">
        <f t="shared" si="87"/>
      </c>
      <c r="N190" s="18">
        <f t="shared" si="66"/>
      </c>
      <c r="O190" s="18">
        <f>IF($G190=12,$E190,"")</f>
      </c>
      <c r="P190" s="18">
        <f t="shared" si="68"/>
      </c>
      <c r="Q190" s="18">
        <f t="shared" si="69"/>
      </c>
      <c r="R190" s="18">
        <f t="shared" si="70"/>
      </c>
      <c r="S190" s="18">
        <f t="shared" si="71"/>
      </c>
      <c r="T190" s="18">
        <f t="shared" si="72"/>
      </c>
      <c r="U190" s="18">
        <f t="shared" si="73"/>
      </c>
      <c r="V190" s="18">
        <f t="shared" si="74"/>
      </c>
      <c r="W190" s="18">
        <f t="shared" si="81"/>
      </c>
      <c r="X190" s="18">
        <f t="shared" si="78"/>
      </c>
      <c r="Y190" s="187">
        <f t="shared" si="76"/>
      </c>
      <c r="Z190" s="195">
        <f t="shared" si="80"/>
        <v>0</v>
      </c>
    </row>
    <row r="191" spans="1:26" ht="11.25">
      <c r="A191" s="29"/>
      <c r="B191" s="14"/>
      <c r="C191" s="14"/>
      <c r="D191" s="131"/>
      <c r="E191" s="35"/>
      <c r="F191" s="12"/>
      <c r="G191" s="15"/>
      <c r="H191" s="15">
        <f t="shared" si="82"/>
      </c>
      <c r="I191" s="15">
        <f t="shared" si="83"/>
      </c>
      <c r="J191" s="15">
        <f t="shared" si="84"/>
      </c>
      <c r="K191" s="15">
        <f t="shared" si="85"/>
      </c>
      <c r="L191" s="15">
        <f t="shared" si="86"/>
      </c>
      <c r="M191" s="15">
        <f t="shared" si="87"/>
      </c>
      <c r="N191" s="18">
        <f t="shared" si="66"/>
      </c>
      <c r="O191" s="18">
        <f t="shared" si="67"/>
      </c>
      <c r="P191" s="18">
        <f t="shared" si="68"/>
      </c>
      <c r="Q191" s="18">
        <f t="shared" si="69"/>
      </c>
      <c r="R191" s="18">
        <f t="shared" si="70"/>
      </c>
      <c r="S191" s="18">
        <f t="shared" si="71"/>
      </c>
      <c r="T191" s="18">
        <f t="shared" si="72"/>
      </c>
      <c r="U191" s="18">
        <f t="shared" si="73"/>
      </c>
      <c r="V191" s="18">
        <f t="shared" si="74"/>
      </c>
      <c r="W191" s="18">
        <f t="shared" si="81"/>
      </c>
      <c r="X191" s="18">
        <f t="shared" si="78"/>
      </c>
      <c r="Y191" s="187">
        <f t="shared" si="76"/>
      </c>
      <c r="Z191" s="195">
        <f t="shared" si="80"/>
        <v>0</v>
      </c>
    </row>
    <row r="192" spans="1:26" ht="11.25">
      <c r="A192" s="29"/>
      <c r="B192" s="14"/>
      <c r="C192" s="14"/>
      <c r="D192" s="131"/>
      <c r="E192" s="35"/>
      <c r="F192" s="12"/>
      <c r="G192" s="15"/>
      <c r="H192" s="15">
        <f t="shared" si="82"/>
      </c>
      <c r="I192" s="15">
        <f t="shared" si="83"/>
      </c>
      <c r="J192" s="15">
        <f t="shared" si="84"/>
      </c>
      <c r="K192" s="15">
        <f t="shared" si="85"/>
      </c>
      <c r="L192" s="15">
        <f t="shared" si="86"/>
      </c>
      <c r="M192" s="15">
        <f t="shared" si="87"/>
      </c>
      <c r="N192" s="18">
        <f t="shared" si="66"/>
      </c>
      <c r="O192" s="18">
        <f t="shared" si="67"/>
      </c>
      <c r="P192" s="18">
        <f t="shared" si="68"/>
      </c>
      <c r="Q192" s="18">
        <f t="shared" si="69"/>
      </c>
      <c r="R192" s="18">
        <f t="shared" si="70"/>
      </c>
      <c r="S192" s="18">
        <f t="shared" si="71"/>
      </c>
      <c r="T192" s="18">
        <f t="shared" si="72"/>
      </c>
      <c r="U192" s="18">
        <f t="shared" si="73"/>
      </c>
      <c r="V192" s="18">
        <f t="shared" si="74"/>
      </c>
      <c r="W192" s="18">
        <f t="shared" si="81"/>
      </c>
      <c r="X192" s="18">
        <f t="shared" si="78"/>
      </c>
      <c r="Y192" s="187">
        <f t="shared" si="76"/>
      </c>
      <c r="Z192" s="195">
        <f t="shared" si="80"/>
        <v>0</v>
      </c>
    </row>
    <row r="193" spans="1:26" ht="11.25">
      <c r="A193" s="29"/>
      <c r="B193" s="14"/>
      <c r="C193" s="14"/>
      <c r="D193" s="131"/>
      <c r="E193" s="35"/>
      <c r="F193" s="12"/>
      <c r="G193" s="15"/>
      <c r="H193" s="15">
        <f t="shared" si="82"/>
      </c>
      <c r="I193" s="15">
        <f t="shared" si="83"/>
      </c>
      <c r="J193" s="15">
        <f t="shared" si="84"/>
      </c>
      <c r="K193" s="15">
        <f t="shared" si="85"/>
      </c>
      <c r="L193" s="15">
        <f t="shared" si="86"/>
      </c>
      <c r="M193" s="15">
        <f t="shared" si="87"/>
      </c>
      <c r="N193" s="18">
        <f t="shared" si="66"/>
      </c>
      <c r="O193" s="18">
        <f t="shared" si="67"/>
      </c>
      <c r="P193" s="18">
        <f t="shared" si="68"/>
      </c>
      <c r="Q193" s="18">
        <f t="shared" si="69"/>
      </c>
      <c r="R193" s="18">
        <f t="shared" si="70"/>
      </c>
      <c r="S193" s="18">
        <f t="shared" si="71"/>
      </c>
      <c r="T193" s="18">
        <f t="shared" si="72"/>
      </c>
      <c r="U193" s="18">
        <f t="shared" si="73"/>
      </c>
      <c r="V193" s="18">
        <f t="shared" si="74"/>
      </c>
      <c r="W193" s="18">
        <f t="shared" si="81"/>
      </c>
      <c r="X193" s="18">
        <f t="shared" si="78"/>
      </c>
      <c r="Y193" s="187">
        <f t="shared" si="76"/>
      </c>
      <c r="Z193" s="195">
        <f t="shared" si="80"/>
        <v>0</v>
      </c>
    </row>
    <row r="194" spans="1:26" ht="11.25">
      <c r="A194" s="29"/>
      <c r="B194" s="14"/>
      <c r="C194" s="14"/>
      <c r="D194" s="131"/>
      <c r="E194" s="35"/>
      <c r="F194" s="12"/>
      <c r="G194" s="15"/>
      <c r="H194" s="15">
        <f t="shared" si="82"/>
      </c>
      <c r="I194" s="15">
        <f t="shared" si="83"/>
      </c>
      <c r="J194" s="15">
        <f t="shared" si="84"/>
      </c>
      <c r="K194" s="15">
        <f t="shared" si="85"/>
      </c>
      <c r="L194" s="15">
        <f t="shared" si="86"/>
      </c>
      <c r="M194" s="15">
        <f t="shared" si="87"/>
      </c>
      <c r="N194" s="18">
        <f t="shared" si="66"/>
      </c>
      <c r="O194" s="18">
        <f t="shared" si="67"/>
      </c>
      <c r="P194" s="18">
        <f t="shared" si="68"/>
      </c>
      <c r="Q194" s="18">
        <f t="shared" si="69"/>
      </c>
      <c r="R194" s="18">
        <f t="shared" si="70"/>
      </c>
      <c r="S194" s="18">
        <f t="shared" si="71"/>
      </c>
      <c r="T194" s="18">
        <f t="shared" si="72"/>
      </c>
      <c r="U194" s="18">
        <f t="shared" si="73"/>
      </c>
      <c r="V194" s="18">
        <f t="shared" si="74"/>
      </c>
      <c r="W194" s="18">
        <f t="shared" si="81"/>
      </c>
      <c r="X194" s="18">
        <f t="shared" si="78"/>
      </c>
      <c r="Y194" s="187">
        <f t="shared" si="76"/>
      </c>
      <c r="Z194" s="195">
        <f t="shared" si="80"/>
        <v>0</v>
      </c>
    </row>
    <row r="195" spans="1:26" ht="11.25">
      <c r="A195" s="29"/>
      <c r="B195" s="14"/>
      <c r="C195" s="14"/>
      <c r="D195" s="131"/>
      <c r="E195" s="35"/>
      <c r="F195" s="12"/>
      <c r="G195" s="15"/>
      <c r="H195" s="15">
        <f t="shared" si="82"/>
      </c>
      <c r="I195" s="15">
        <f t="shared" si="83"/>
      </c>
      <c r="J195" s="15">
        <f t="shared" si="84"/>
      </c>
      <c r="K195" s="15">
        <f t="shared" si="85"/>
      </c>
      <c r="L195" s="15">
        <f t="shared" si="86"/>
      </c>
      <c r="M195" s="15">
        <f t="shared" si="87"/>
      </c>
      <c r="N195" s="18">
        <f t="shared" si="66"/>
      </c>
      <c r="O195" s="18">
        <f t="shared" si="67"/>
      </c>
      <c r="P195" s="18">
        <f t="shared" si="68"/>
      </c>
      <c r="Q195" s="18">
        <f t="shared" si="69"/>
      </c>
      <c r="R195" s="18">
        <f t="shared" si="70"/>
      </c>
      <c r="S195" s="18">
        <f t="shared" si="71"/>
      </c>
      <c r="T195" s="18">
        <f t="shared" si="72"/>
      </c>
      <c r="U195" s="18">
        <f t="shared" si="73"/>
      </c>
      <c r="V195" s="18">
        <f t="shared" si="74"/>
      </c>
      <c r="W195" s="18">
        <f t="shared" si="81"/>
      </c>
      <c r="X195" s="18">
        <f t="shared" si="78"/>
      </c>
      <c r="Y195" s="187">
        <f t="shared" si="76"/>
      </c>
      <c r="Z195" s="195">
        <f t="shared" si="80"/>
        <v>0</v>
      </c>
    </row>
    <row r="196" spans="1:26" ht="11.25">
      <c r="A196" s="29"/>
      <c r="B196" s="14"/>
      <c r="C196" s="14"/>
      <c r="D196" s="131"/>
      <c r="E196" s="35"/>
      <c r="F196" s="12"/>
      <c r="G196" s="15"/>
      <c r="H196" s="15">
        <f t="shared" si="82"/>
      </c>
      <c r="I196" s="15">
        <f t="shared" si="83"/>
      </c>
      <c r="J196" s="15">
        <f t="shared" si="84"/>
      </c>
      <c r="K196" s="15">
        <f t="shared" si="85"/>
      </c>
      <c r="L196" s="15">
        <f t="shared" si="86"/>
      </c>
      <c r="M196" s="15">
        <f t="shared" si="87"/>
      </c>
      <c r="N196" s="18">
        <f t="shared" si="66"/>
      </c>
      <c r="O196" s="18">
        <f t="shared" si="67"/>
      </c>
      <c r="P196" s="18">
        <f t="shared" si="68"/>
      </c>
      <c r="Q196" s="18">
        <f t="shared" si="69"/>
      </c>
      <c r="R196" s="18">
        <f t="shared" si="70"/>
      </c>
      <c r="S196" s="18">
        <f t="shared" si="71"/>
      </c>
      <c r="T196" s="18">
        <f t="shared" si="72"/>
      </c>
      <c r="U196" s="18">
        <f t="shared" si="73"/>
      </c>
      <c r="V196" s="18">
        <f t="shared" si="74"/>
      </c>
      <c r="W196" s="18">
        <f t="shared" si="81"/>
      </c>
      <c r="X196" s="18">
        <f t="shared" si="78"/>
      </c>
      <c r="Y196" s="187">
        <f t="shared" si="76"/>
      </c>
      <c r="Z196" s="195">
        <f t="shared" si="80"/>
        <v>0</v>
      </c>
    </row>
    <row r="197" spans="1:26" ht="11.25">
      <c r="A197" s="29"/>
      <c r="B197" s="14"/>
      <c r="C197" s="14"/>
      <c r="D197" s="131"/>
      <c r="E197" s="35"/>
      <c r="F197" s="12"/>
      <c r="G197" s="15"/>
      <c r="H197" s="15">
        <f t="shared" si="82"/>
      </c>
      <c r="I197" s="15">
        <f t="shared" si="83"/>
      </c>
      <c r="J197" s="15">
        <f t="shared" si="84"/>
      </c>
      <c r="K197" s="15">
        <f t="shared" si="85"/>
      </c>
      <c r="L197" s="15">
        <f t="shared" si="86"/>
      </c>
      <c r="M197" s="15">
        <f t="shared" si="87"/>
      </c>
      <c r="N197" s="18">
        <f t="shared" si="66"/>
      </c>
      <c r="O197" s="18">
        <f t="shared" si="67"/>
      </c>
      <c r="P197" s="18">
        <f t="shared" si="68"/>
      </c>
      <c r="Q197" s="18">
        <f t="shared" si="69"/>
      </c>
      <c r="R197" s="18">
        <f t="shared" si="70"/>
      </c>
      <c r="S197" s="18">
        <f t="shared" si="71"/>
      </c>
      <c r="T197" s="18">
        <f t="shared" si="72"/>
      </c>
      <c r="U197" s="18">
        <f t="shared" si="73"/>
      </c>
      <c r="V197" s="18">
        <f t="shared" si="74"/>
      </c>
      <c r="W197" s="18">
        <f t="shared" si="81"/>
      </c>
      <c r="X197" s="18">
        <f t="shared" si="78"/>
      </c>
      <c r="Y197" s="187">
        <f t="shared" si="76"/>
      </c>
      <c r="Z197" s="195">
        <f t="shared" si="80"/>
        <v>0</v>
      </c>
    </row>
    <row r="198" spans="1:26" ht="11.25">
      <c r="A198" s="29"/>
      <c r="B198" s="14"/>
      <c r="C198" s="14"/>
      <c r="D198" s="131"/>
      <c r="E198" s="35"/>
      <c r="F198" s="12"/>
      <c r="G198" s="15"/>
      <c r="H198" s="15">
        <f t="shared" si="82"/>
      </c>
      <c r="I198" s="15">
        <f t="shared" si="83"/>
      </c>
      <c r="J198" s="15">
        <f t="shared" si="84"/>
      </c>
      <c r="K198" s="15">
        <f t="shared" si="85"/>
      </c>
      <c r="L198" s="15">
        <f t="shared" si="86"/>
      </c>
      <c r="M198" s="15">
        <f t="shared" si="87"/>
      </c>
      <c r="N198" s="18">
        <f t="shared" si="66"/>
      </c>
      <c r="O198" s="18">
        <f t="shared" si="67"/>
      </c>
      <c r="P198" s="18">
        <f t="shared" si="68"/>
      </c>
      <c r="Q198" s="18">
        <f t="shared" si="69"/>
      </c>
      <c r="R198" s="18">
        <f t="shared" si="70"/>
      </c>
      <c r="S198" s="18">
        <f t="shared" si="71"/>
      </c>
      <c r="T198" s="18">
        <f t="shared" si="72"/>
      </c>
      <c r="U198" s="18">
        <f t="shared" si="73"/>
      </c>
      <c r="V198" s="18">
        <f t="shared" si="74"/>
      </c>
      <c r="W198" s="18">
        <f t="shared" si="81"/>
      </c>
      <c r="X198" s="18">
        <f t="shared" si="78"/>
      </c>
      <c r="Y198" s="187">
        <f t="shared" si="76"/>
      </c>
      <c r="Z198" s="195">
        <f t="shared" si="80"/>
        <v>0</v>
      </c>
    </row>
    <row r="199" spans="1:26" ht="11.25">
      <c r="A199" s="29"/>
      <c r="B199" s="14"/>
      <c r="C199" s="14"/>
      <c r="D199" s="131"/>
      <c r="E199" s="35"/>
      <c r="F199" s="12"/>
      <c r="G199" s="15"/>
      <c r="H199" s="15">
        <f t="shared" si="82"/>
      </c>
      <c r="I199" s="15">
        <f t="shared" si="83"/>
      </c>
      <c r="J199" s="15">
        <f t="shared" si="84"/>
      </c>
      <c r="K199" s="15">
        <f t="shared" si="85"/>
      </c>
      <c r="L199" s="15">
        <f t="shared" si="86"/>
      </c>
      <c r="M199" s="15">
        <f t="shared" si="87"/>
      </c>
      <c r="N199" s="18">
        <f t="shared" si="66"/>
      </c>
      <c r="O199" s="18">
        <f t="shared" si="67"/>
      </c>
      <c r="P199" s="18">
        <f t="shared" si="68"/>
      </c>
      <c r="Q199" s="18">
        <f t="shared" si="69"/>
      </c>
      <c r="R199" s="18">
        <f t="shared" si="70"/>
      </c>
      <c r="S199" s="18">
        <f t="shared" si="71"/>
      </c>
      <c r="T199" s="18">
        <f t="shared" si="72"/>
      </c>
      <c r="U199" s="18">
        <f t="shared" si="73"/>
      </c>
      <c r="V199" s="18">
        <f t="shared" si="74"/>
      </c>
      <c r="W199" s="18">
        <f t="shared" si="81"/>
      </c>
      <c r="X199" s="18">
        <f t="shared" si="78"/>
      </c>
      <c r="Y199" s="187">
        <f t="shared" si="76"/>
      </c>
      <c r="Z199" s="195">
        <f t="shared" si="80"/>
        <v>0</v>
      </c>
    </row>
    <row r="200" spans="1:26" ht="11.25">
      <c r="A200" s="29"/>
      <c r="B200" s="14"/>
      <c r="C200" s="14"/>
      <c r="D200" s="131"/>
      <c r="E200" s="35"/>
      <c r="F200" s="12"/>
      <c r="G200" s="15"/>
      <c r="H200" s="15">
        <f t="shared" si="82"/>
      </c>
      <c r="I200" s="15">
        <f t="shared" si="83"/>
      </c>
      <c r="J200" s="15">
        <f t="shared" si="84"/>
      </c>
      <c r="K200" s="15">
        <f t="shared" si="85"/>
      </c>
      <c r="L200" s="15">
        <f t="shared" si="86"/>
      </c>
      <c r="M200" s="15">
        <f t="shared" si="87"/>
      </c>
      <c r="N200" s="18">
        <f t="shared" si="66"/>
      </c>
      <c r="O200" s="18">
        <f t="shared" si="67"/>
      </c>
      <c r="P200" s="18">
        <f t="shared" si="68"/>
      </c>
      <c r="Q200" s="18">
        <f t="shared" si="69"/>
      </c>
      <c r="R200" s="18">
        <f t="shared" si="70"/>
      </c>
      <c r="S200" s="18">
        <f t="shared" si="71"/>
      </c>
      <c r="T200" s="18">
        <f t="shared" si="72"/>
      </c>
      <c r="U200" s="18">
        <f t="shared" si="73"/>
      </c>
      <c r="V200" s="18">
        <f t="shared" si="74"/>
      </c>
      <c r="W200" s="18">
        <f t="shared" si="81"/>
      </c>
      <c r="X200" s="18">
        <f t="shared" si="78"/>
      </c>
      <c r="Y200" s="187">
        <f t="shared" si="76"/>
      </c>
      <c r="Z200" s="195">
        <f t="shared" si="80"/>
        <v>0</v>
      </c>
    </row>
    <row r="201" spans="1:26" ht="11.25">
      <c r="A201" s="29"/>
      <c r="B201" s="14"/>
      <c r="C201" s="14"/>
      <c r="D201" s="131"/>
      <c r="E201" s="35"/>
      <c r="F201" s="12"/>
      <c r="G201" s="15"/>
      <c r="H201" s="15">
        <f t="shared" si="82"/>
      </c>
      <c r="I201" s="15">
        <f t="shared" si="83"/>
      </c>
      <c r="J201" s="15">
        <f t="shared" si="84"/>
      </c>
      <c r="K201" s="15">
        <f t="shared" si="85"/>
      </c>
      <c r="L201" s="15">
        <f t="shared" si="86"/>
      </c>
      <c r="M201" s="15">
        <f t="shared" si="87"/>
      </c>
      <c r="N201" s="18">
        <f t="shared" si="66"/>
      </c>
      <c r="O201" s="18">
        <f t="shared" si="67"/>
      </c>
      <c r="P201" s="18">
        <f t="shared" si="68"/>
      </c>
      <c r="Q201" s="18">
        <f t="shared" si="69"/>
      </c>
      <c r="R201" s="18">
        <f t="shared" si="70"/>
      </c>
      <c r="S201" s="18">
        <f t="shared" si="71"/>
      </c>
      <c r="T201" s="18">
        <f t="shared" si="72"/>
      </c>
      <c r="U201" s="18">
        <f t="shared" si="73"/>
      </c>
      <c r="V201" s="18">
        <f t="shared" si="74"/>
      </c>
      <c r="W201" s="18">
        <f t="shared" si="81"/>
      </c>
      <c r="X201" s="18">
        <f t="shared" si="78"/>
      </c>
      <c r="Y201" s="187">
        <f t="shared" si="76"/>
      </c>
      <c r="Z201" s="195">
        <f aca="true" t="shared" si="88" ref="Z201:Z208">SUM(N201:Y201)</f>
        <v>0</v>
      </c>
    </row>
    <row r="202" spans="1:26" ht="11.25">
      <c r="A202" s="29"/>
      <c r="B202" s="14"/>
      <c r="C202" s="14"/>
      <c r="D202" s="131"/>
      <c r="E202" s="35"/>
      <c r="F202" s="12"/>
      <c r="G202" s="15"/>
      <c r="H202" s="15">
        <f t="shared" si="82"/>
      </c>
      <c r="I202" s="15">
        <f t="shared" si="83"/>
      </c>
      <c r="J202" s="15">
        <f t="shared" si="84"/>
      </c>
      <c r="K202" s="15">
        <f t="shared" si="85"/>
      </c>
      <c r="L202" s="15">
        <f t="shared" si="86"/>
      </c>
      <c r="M202" s="15">
        <f t="shared" si="87"/>
      </c>
      <c r="N202" s="18">
        <f t="shared" si="66"/>
      </c>
      <c r="O202" s="18">
        <f t="shared" si="67"/>
      </c>
      <c r="P202" s="18">
        <f t="shared" si="68"/>
      </c>
      <c r="Q202" s="18">
        <f t="shared" si="69"/>
      </c>
      <c r="R202" s="18">
        <f t="shared" si="70"/>
      </c>
      <c r="S202" s="18">
        <f t="shared" si="71"/>
      </c>
      <c r="T202" s="18">
        <f t="shared" si="72"/>
      </c>
      <c r="U202" s="18">
        <f t="shared" si="73"/>
      </c>
      <c r="V202" s="18">
        <f t="shared" si="74"/>
      </c>
      <c r="W202" s="18">
        <f t="shared" si="81"/>
      </c>
      <c r="X202" s="18">
        <f t="shared" si="78"/>
      </c>
      <c r="Y202" s="187">
        <f t="shared" si="76"/>
      </c>
      <c r="Z202" s="195">
        <f t="shared" si="88"/>
        <v>0</v>
      </c>
    </row>
    <row r="203" spans="1:26" ht="11.25">
      <c r="A203" s="29"/>
      <c r="B203" s="14"/>
      <c r="C203" s="14"/>
      <c r="D203" s="131"/>
      <c r="E203" s="35"/>
      <c r="F203" s="12"/>
      <c r="G203" s="15"/>
      <c r="H203" s="15">
        <f t="shared" si="82"/>
      </c>
      <c r="I203" s="15">
        <f t="shared" si="83"/>
      </c>
      <c r="J203" s="15">
        <f t="shared" si="84"/>
      </c>
      <c r="K203" s="15">
        <f t="shared" si="85"/>
      </c>
      <c r="L203" s="15">
        <f t="shared" si="86"/>
      </c>
      <c r="M203" s="15">
        <f t="shared" si="87"/>
      </c>
      <c r="N203" s="18">
        <f t="shared" si="66"/>
      </c>
      <c r="O203" s="18">
        <f t="shared" si="67"/>
      </c>
      <c r="P203" s="18">
        <f t="shared" si="68"/>
      </c>
      <c r="Q203" s="18">
        <f t="shared" si="69"/>
      </c>
      <c r="R203" s="18">
        <f t="shared" si="70"/>
      </c>
      <c r="S203" s="18">
        <f t="shared" si="71"/>
      </c>
      <c r="T203" s="18">
        <f t="shared" si="72"/>
      </c>
      <c r="U203" s="18">
        <f t="shared" si="73"/>
      </c>
      <c r="V203" s="18">
        <f t="shared" si="74"/>
      </c>
      <c r="W203" s="18">
        <f t="shared" si="81"/>
      </c>
      <c r="X203" s="18">
        <f t="shared" si="78"/>
      </c>
      <c r="Y203" s="187">
        <f t="shared" si="76"/>
      </c>
      <c r="Z203" s="195">
        <f t="shared" si="88"/>
        <v>0</v>
      </c>
    </row>
    <row r="204" spans="1:26" ht="11.25">
      <c r="A204" s="29"/>
      <c r="B204" s="14"/>
      <c r="C204" s="14"/>
      <c r="D204" s="131"/>
      <c r="E204" s="35"/>
      <c r="F204" s="12"/>
      <c r="G204" s="15"/>
      <c r="H204" s="15">
        <f t="shared" si="82"/>
      </c>
      <c r="I204" s="15">
        <f t="shared" si="83"/>
      </c>
      <c r="J204" s="15">
        <f t="shared" si="84"/>
      </c>
      <c r="K204" s="15">
        <f t="shared" si="85"/>
      </c>
      <c r="L204" s="15">
        <f t="shared" si="86"/>
      </c>
      <c r="M204" s="15">
        <f t="shared" si="87"/>
      </c>
      <c r="N204" s="18">
        <f t="shared" si="66"/>
      </c>
      <c r="O204" s="18">
        <f t="shared" si="67"/>
      </c>
      <c r="P204" s="18">
        <f t="shared" si="68"/>
      </c>
      <c r="Q204" s="18">
        <f t="shared" si="69"/>
      </c>
      <c r="R204" s="18">
        <f t="shared" si="70"/>
      </c>
      <c r="S204" s="18">
        <f t="shared" si="71"/>
      </c>
      <c r="T204" s="18">
        <f t="shared" si="72"/>
      </c>
      <c r="U204" s="18">
        <f t="shared" si="73"/>
      </c>
      <c r="V204" s="18">
        <f t="shared" si="74"/>
      </c>
      <c r="W204" s="18">
        <f t="shared" si="81"/>
      </c>
      <c r="X204" s="18">
        <f t="shared" si="78"/>
      </c>
      <c r="Y204" s="187">
        <f t="shared" si="76"/>
      </c>
      <c r="Z204" s="195">
        <f t="shared" si="88"/>
        <v>0</v>
      </c>
    </row>
    <row r="205" spans="1:26" ht="11.25">
      <c r="A205" s="29"/>
      <c r="B205" s="14"/>
      <c r="C205" s="14"/>
      <c r="D205" s="131"/>
      <c r="E205" s="35"/>
      <c r="F205" s="12"/>
      <c r="G205" s="15"/>
      <c r="H205" s="15">
        <f t="shared" si="82"/>
      </c>
      <c r="I205" s="15">
        <f t="shared" si="83"/>
      </c>
      <c r="J205" s="15">
        <f t="shared" si="84"/>
      </c>
      <c r="K205" s="15">
        <f t="shared" si="85"/>
      </c>
      <c r="L205" s="15">
        <f t="shared" si="86"/>
      </c>
      <c r="M205" s="15">
        <f t="shared" si="87"/>
      </c>
      <c r="N205" s="18">
        <f t="shared" si="66"/>
      </c>
      <c r="O205" s="18">
        <f t="shared" si="67"/>
      </c>
      <c r="P205" s="18">
        <f t="shared" si="68"/>
      </c>
      <c r="Q205" s="18">
        <f t="shared" si="69"/>
      </c>
      <c r="R205" s="18">
        <f t="shared" si="70"/>
      </c>
      <c r="S205" s="18">
        <f t="shared" si="71"/>
      </c>
      <c r="T205" s="18">
        <f t="shared" si="72"/>
      </c>
      <c r="U205" s="18">
        <f t="shared" si="73"/>
      </c>
      <c r="V205" s="18">
        <f t="shared" si="74"/>
      </c>
      <c r="W205" s="18">
        <f t="shared" si="81"/>
      </c>
      <c r="X205" s="18">
        <f t="shared" si="78"/>
      </c>
      <c r="Y205" s="187">
        <f t="shared" si="76"/>
      </c>
      <c r="Z205" s="195">
        <f t="shared" si="88"/>
        <v>0</v>
      </c>
    </row>
    <row r="206" spans="1:26" ht="11.25">
      <c r="A206" s="29"/>
      <c r="B206" s="14"/>
      <c r="C206" s="14"/>
      <c r="D206" s="131"/>
      <c r="E206" s="35"/>
      <c r="F206" s="12"/>
      <c r="G206" s="15"/>
      <c r="H206" s="15">
        <f t="shared" si="82"/>
      </c>
      <c r="I206" s="15">
        <f t="shared" si="83"/>
      </c>
      <c r="J206" s="15">
        <f t="shared" si="84"/>
      </c>
      <c r="K206" s="15">
        <f t="shared" si="85"/>
      </c>
      <c r="L206" s="15">
        <f t="shared" si="86"/>
      </c>
      <c r="M206" s="15">
        <f t="shared" si="87"/>
      </c>
      <c r="N206" s="18">
        <f t="shared" si="66"/>
      </c>
      <c r="O206" s="18">
        <f t="shared" si="67"/>
      </c>
      <c r="P206" s="18">
        <f t="shared" si="68"/>
      </c>
      <c r="Q206" s="18">
        <f t="shared" si="69"/>
      </c>
      <c r="R206" s="18">
        <f t="shared" si="70"/>
      </c>
      <c r="S206" s="18">
        <f t="shared" si="71"/>
      </c>
      <c r="T206" s="18">
        <f t="shared" si="72"/>
      </c>
      <c r="U206" s="18">
        <f t="shared" si="73"/>
      </c>
      <c r="V206" s="18">
        <f t="shared" si="74"/>
      </c>
      <c r="W206" s="18">
        <f t="shared" si="81"/>
      </c>
      <c r="X206" s="18">
        <f t="shared" si="78"/>
      </c>
      <c r="Y206" s="187">
        <f t="shared" si="76"/>
      </c>
      <c r="Z206" s="195">
        <f t="shared" si="88"/>
        <v>0</v>
      </c>
    </row>
    <row r="207" spans="1:26" ht="11.25">
      <c r="A207" s="29"/>
      <c r="B207" s="14"/>
      <c r="C207" s="14"/>
      <c r="D207" s="131"/>
      <c r="E207" s="35"/>
      <c r="F207" s="12"/>
      <c r="G207" s="15"/>
      <c r="H207" s="15">
        <f t="shared" si="82"/>
      </c>
      <c r="I207" s="15">
        <f t="shared" si="83"/>
      </c>
      <c r="J207" s="15">
        <f t="shared" si="84"/>
      </c>
      <c r="K207" s="15">
        <f t="shared" si="85"/>
      </c>
      <c r="L207" s="15">
        <f t="shared" si="86"/>
      </c>
      <c r="M207" s="15">
        <f t="shared" si="87"/>
      </c>
      <c r="N207" s="18">
        <f t="shared" si="66"/>
      </c>
      <c r="O207" s="18">
        <f t="shared" si="67"/>
      </c>
      <c r="P207" s="18">
        <f t="shared" si="68"/>
      </c>
      <c r="Q207" s="18">
        <f t="shared" si="69"/>
      </c>
      <c r="R207" s="18">
        <f t="shared" si="70"/>
      </c>
      <c r="S207" s="18">
        <f t="shared" si="71"/>
      </c>
      <c r="T207" s="18">
        <f t="shared" si="72"/>
      </c>
      <c r="U207" s="18">
        <f t="shared" si="73"/>
      </c>
      <c r="V207" s="18">
        <f t="shared" si="74"/>
      </c>
      <c r="W207" s="18">
        <f t="shared" si="81"/>
      </c>
      <c r="X207" s="18">
        <f t="shared" si="78"/>
      </c>
      <c r="Y207" s="187">
        <f t="shared" si="76"/>
      </c>
      <c r="Z207" s="195">
        <f t="shared" si="88"/>
        <v>0</v>
      </c>
    </row>
    <row r="208" spans="1:26" ht="11.25">
      <c r="A208" s="29"/>
      <c r="B208" s="14"/>
      <c r="C208" s="14"/>
      <c r="D208" s="131"/>
      <c r="E208" s="35"/>
      <c r="F208" s="12"/>
      <c r="G208" s="15"/>
      <c r="H208" s="15">
        <f t="shared" si="82"/>
      </c>
      <c r="I208" s="15">
        <f t="shared" si="83"/>
      </c>
      <c r="J208" s="15">
        <f t="shared" si="84"/>
      </c>
      <c r="K208" s="15">
        <f t="shared" si="85"/>
      </c>
      <c r="L208" s="15">
        <f t="shared" si="86"/>
      </c>
      <c r="M208" s="15">
        <f t="shared" si="87"/>
      </c>
      <c r="N208" s="18">
        <f t="shared" si="66"/>
      </c>
      <c r="O208" s="18">
        <f t="shared" si="67"/>
      </c>
      <c r="P208" s="18">
        <f t="shared" si="68"/>
      </c>
      <c r="Q208" s="18">
        <f t="shared" si="69"/>
      </c>
      <c r="R208" s="18">
        <f t="shared" si="70"/>
      </c>
      <c r="S208" s="18">
        <f t="shared" si="71"/>
      </c>
      <c r="T208" s="18">
        <f t="shared" si="72"/>
      </c>
      <c r="U208" s="18">
        <f t="shared" si="73"/>
      </c>
      <c r="V208" s="18">
        <f t="shared" si="74"/>
      </c>
      <c r="W208" s="18">
        <f t="shared" si="81"/>
      </c>
      <c r="X208" s="18">
        <f t="shared" si="78"/>
      </c>
      <c r="Y208" s="187">
        <f t="shared" si="76"/>
      </c>
      <c r="Z208" s="195">
        <f t="shared" si="88"/>
        <v>0</v>
      </c>
    </row>
    <row r="209" spans="1:26" ht="11.25">
      <c r="A209" s="29"/>
      <c r="B209" s="14"/>
      <c r="C209" s="14"/>
      <c r="D209" s="131"/>
      <c r="E209" s="35"/>
      <c r="F209" s="12"/>
      <c r="G209" s="15"/>
      <c r="H209" s="15">
        <f t="shared" si="82"/>
      </c>
      <c r="I209" s="15">
        <f t="shared" si="83"/>
      </c>
      <c r="J209" s="15">
        <f t="shared" si="84"/>
      </c>
      <c r="K209" s="15">
        <f t="shared" si="85"/>
      </c>
      <c r="L209" s="15">
        <f t="shared" si="86"/>
      </c>
      <c r="M209" s="15">
        <f t="shared" si="87"/>
      </c>
      <c r="N209" s="18">
        <f t="shared" si="66"/>
      </c>
      <c r="O209" s="18">
        <f t="shared" si="67"/>
      </c>
      <c r="P209" s="18">
        <f t="shared" si="68"/>
      </c>
      <c r="Q209" s="18">
        <f t="shared" si="69"/>
      </c>
      <c r="R209" s="18">
        <f t="shared" si="70"/>
      </c>
      <c r="S209" s="18">
        <f t="shared" si="71"/>
      </c>
      <c r="T209" s="18">
        <f t="shared" si="72"/>
      </c>
      <c r="U209" s="18">
        <f t="shared" si="73"/>
      </c>
      <c r="V209" s="18">
        <f t="shared" si="74"/>
      </c>
      <c r="W209" s="18">
        <f aca="true" t="shared" si="89" ref="W209:W254">IF($G209=20,E209,"")</f>
      </c>
      <c r="X209" s="18">
        <f t="shared" si="78"/>
      </c>
      <c r="Y209" s="187">
        <f t="shared" si="76"/>
      </c>
      <c r="Z209" s="195">
        <f aca="true" t="shared" si="90" ref="Z209:Z254">SUM(N209:Y209)</f>
        <v>0</v>
      </c>
    </row>
    <row r="210" spans="1:26" ht="11.25">
      <c r="A210" s="29"/>
      <c r="B210" s="14"/>
      <c r="C210" s="14"/>
      <c r="D210" s="131"/>
      <c r="E210" s="35"/>
      <c r="F210" s="12"/>
      <c r="G210" s="15"/>
      <c r="H210" s="15">
        <f t="shared" si="82"/>
      </c>
      <c r="I210" s="15">
        <f t="shared" si="83"/>
      </c>
      <c r="J210" s="15">
        <f t="shared" si="84"/>
      </c>
      <c r="K210" s="15">
        <f t="shared" si="85"/>
      </c>
      <c r="L210" s="15">
        <f t="shared" si="86"/>
      </c>
      <c r="M210" s="15">
        <f t="shared" si="87"/>
      </c>
      <c r="N210" s="18">
        <f t="shared" si="66"/>
      </c>
      <c r="O210" s="18">
        <f t="shared" si="67"/>
      </c>
      <c r="P210" s="18">
        <f t="shared" si="68"/>
      </c>
      <c r="Q210" s="18">
        <f t="shared" si="69"/>
      </c>
      <c r="R210" s="18">
        <f t="shared" si="70"/>
      </c>
      <c r="S210" s="18">
        <f t="shared" si="71"/>
      </c>
      <c r="T210" s="18">
        <f t="shared" si="72"/>
      </c>
      <c r="U210" s="18">
        <f t="shared" si="73"/>
      </c>
      <c r="V210" s="18">
        <f t="shared" si="74"/>
      </c>
      <c r="W210" s="18">
        <f t="shared" si="89"/>
      </c>
      <c r="X210" s="18">
        <f t="shared" si="78"/>
      </c>
      <c r="Y210" s="187">
        <f t="shared" si="76"/>
      </c>
      <c r="Z210" s="195">
        <f t="shared" si="90"/>
        <v>0</v>
      </c>
    </row>
    <row r="211" spans="1:26" ht="11.25">
      <c r="A211" s="29"/>
      <c r="B211" s="14"/>
      <c r="C211" s="14"/>
      <c r="D211" s="131"/>
      <c r="E211" s="35"/>
      <c r="F211" s="12"/>
      <c r="G211" s="15"/>
      <c r="H211" s="15">
        <f t="shared" si="82"/>
      </c>
      <c r="I211" s="15">
        <f t="shared" si="83"/>
      </c>
      <c r="J211" s="15">
        <f t="shared" si="84"/>
      </c>
      <c r="K211" s="15">
        <f t="shared" si="85"/>
      </c>
      <c r="L211" s="15">
        <f t="shared" si="86"/>
      </c>
      <c r="M211" s="15">
        <f t="shared" si="87"/>
      </c>
      <c r="N211" s="18">
        <f t="shared" si="66"/>
      </c>
      <c r="O211" s="18">
        <f t="shared" si="67"/>
      </c>
      <c r="P211" s="18">
        <f t="shared" si="68"/>
      </c>
      <c r="Q211" s="18">
        <f t="shared" si="69"/>
      </c>
      <c r="R211" s="18">
        <f t="shared" si="70"/>
      </c>
      <c r="S211" s="18">
        <f t="shared" si="71"/>
      </c>
      <c r="T211" s="18">
        <f t="shared" si="72"/>
      </c>
      <c r="U211" s="18">
        <f t="shared" si="73"/>
      </c>
      <c r="V211" s="18">
        <f t="shared" si="74"/>
      </c>
      <c r="W211" s="18">
        <f t="shared" si="89"/>
      </c>
      <c r="X211" s="18">
        <f t="shared" si="78"/>
      </c>
      <c r="Y211" s="187">
        <f t="shared" si="76"/>
      </c>
      <c r="Z211" s="195">
        <f t="shared" si="90"/>
        <v>0</v>
      </c>
    </row>
    <row r="212" spans="1:26" ht="11.25">
      <c r="A212" s="29"/>
      <c r="B212" s="14"/>
      <c r="C212" s="14"/>
      <c r="D212" s="131"/>
      <c r="E212" s="35"/>
      <c r="F212" s="12"/>
      <c r="G212" s="15"/>
      <c r="H212" s="15">
        <f t="shared" si="82"/>
      </c>
      <c r="I212" s="15">
        <f t="shared" si="83"/>
      </c>
      <c r="J212" s="15">
        <f t="shared" si="84"/>
      </c>
      <c r="K212" s="15">
        <f t="shared" si="85"/>
      </c>
      <c r="L212" s="15">
        <f t="shared" si="86"/>
      </c>
      <c r="M212" s="15">
        <f t="shared" si="87"/>
      </c>
      <c r="N212" s="18">
        <f t="shared" si="66"/>
      </c>
      <c r="O212" s="18">
        <f t="shared" si="67"/>
      </c>
      <c r="P212" s="18">
        <f t="shared" si="68"/>
      </c>
      <c r="Q212" s="18">
        <f t="shared" si="69"/>
      </c>
      <c r="R212" s="18">
        <f t="shared" si="70"/>
      </c>
      <c r="S212" s="18">
        <f t="shared" si="71"/>
      </c>
      <c r="T212" s="18">
        <f t="shared" si="72"/>
      </c>
      <c r="U212" s="18">
        <f t="shared" si="73"/>
      </c>
      <c r="V212" s="18">
        <f t="shared" si="74"/>
      </c>
      <c r="W212" s="18">
        <f t="shared" si="89"/>
      </c>
      <c r="X212" s="18">
        <f t="shared" si="78"/>
      </c>
      <c r="Y212" s="187">
        <f t="shared" si="76"/>
      </c>
      <c r="Z212" s="195">
        <f t="shared" si="90"/>
        <v>0</v>
      </c>
    </row>
    <row r="213" spans="1:26" ht="11.25">
      <c r="A213" s="29"/>
      <c r="B213" s="14"/>
      <c r="C213" s="14"/>
      <c r="D213" s="131"/>
      <c r="E213" s="35"/>
      <c r="F213" s="12"/>
      <c r="G213" s="15"/>
      <c r="H213" s="15">
        <f t="shared" si="82"/>
      </c>
      <c r="I213" s="15">
        <f t="shared" si="83"/>
      </c>
      <c r="J213" s="15">
        <f t="shared" si="84"/>
      </c>
      <c r="K213" s="15">
        <f t="shared" si="85"/>
      </c>
      <c r="L213" s="15">
        <f t="shared" si="86"/>
      </c>
      <c r="M213" s="15">
        <f t="shared" si="87"/>
      </c>
      <c r="N213" s="18">
        <f t="shared" si="66"/>
      </c>
      <c r="O213" s="18">
        <f t="shared" si="67"/>
      </c>
      <c r="P213" s="18">
        <f t="shared" si="68"/>
      </c>
      <c r="Q213" s="18">
        <f t="shared" si="69"/>
      </c>
      <c r="R213" s="18">
        <f t="shared" si="70"/>
      </c>
      <c r="S213" s="18">
        <f t="shared" si="71"/>
      </c>
      <c r="T213" s="18">
        <f t="shared" si="72"/>
      </c>
      <c r="U213" s="18">
        <f t="shared" si="73"/>
      </c>
      <c r="V213" s="18">
        <f t="shared" si="74"/>
      </c>
      <c r="W213" s="18">
        <f t="shared" si="89"/>
      </c>
      <c r="X213" s="18">
        <f t="shared" si="78"/>
      </c>
      <c r="Y213" s="187">
        <f t="shared" si="76"/>
      </c>
      <c r="Z213" s="195">
        <f t="shared" si="90"/>
        <v>0</v>
      </c>
    </row>
    <row r="214" spans="1:26" ht="11.25">
      <c r="A214" s="29"/>
      <c r="B214" s="14"/>
      <c r="C214" s="14"/>
      <c r="D214" s="131"/>
      <c r="E214" s="35"/>
      <c r="F214" s="12"/>
      <c r="G214" s="15"/>
      <c r="H214" s="15">
        <f t="shared" si="82"/>
      </c>
      <c r="I214" s="15">
        <f t="shared" si="83"/>
      </c>
      <c r="J214" s="15">
        <f t="shared" si="84"/>
      </c>
      <c r="K214" s="15">
        <f t="shared" si="85"/>
      </c>
      <c r="L214" s="15">
        <f t="shared" si="86"/>
      </c>
      <c r="M214" s="15">
        <f t="shared" si="87"/>
      </c>
      <c r="N214" s="18">
        <f t="shared" si="66"/>
      </c>
      <c r="O214" s="18">
        <f t="shared" si="67"/>
      </c>
      <c r="P214" s="18">
        <f t="shared" si="68"/>
      </c>
      <c r="Q214" s="18">
        <f t="shared" si="69"/>
      </c>
      <c r="R214" s="18">
        <f t="shared" si="70"/>
      </c>
      <c r="S214" s="18">
        <f t="shared" si="71"/>
      </c>
      <c r="T214" s="18">
        <f t="shared" si="72"/>
      </c>
      <c r="U214" s="18">
        <f t="shared" si="73"/>
      </c>
      <c r="V214" s="18">
        <f t="shared" si="74"/>
      </c>
      <c r="W214" s="18">
        <f t="shared" si="89"/>
      </c>
      <c r="X214" s="18">
        <f t="shared" si="78"/>
      </c>
      <c r="Y214" s="187">
        <f t="shared" si="76"/>
      </c>
      <c r="Z214" s="195">
        <f t="shared" si="90"/>
        <v>0</v>
      </c>
    </row>
    <row r="215" spans="1:26" ht="11.25">
      <c r="A215" s="29"/>
      <c r="B215" s="14"/>
      <c r="C215" s="14"/>
      <c r="D215" s="131"/>
      <c r="E215" s="35"/>
      <c r="F215" s="12"/>
      <c r="G215" s="15"/>
      <c r="H215" s="15">
        <f t="shared" si="82"/>
      </c>
      <c r="I215" s="15">
        <f t="shared" si="83"/>
      </c>
      <c r="J215" s="15">
        <f t="shared" si="84"/>
      </c>
      <c r="K215" s="15">
        <f t="shared" si="85"/>
      </c>
      <c r="L215" s="15">
        <f t="shared" si="86"/>
      </c>
      <c r="M215" s="15">
        <f t="shared" si="87"/>
      </c>
      <c r="N215" s="18">
        <f t="shared" si="66"/>
      </c>
      <c r="O215" s="18">
        <f t="shared" si="67"/>
      </c>
      <c r="P215" s="18">
        <f t="shared" si="68"/>
      </c>
      <c r="Q215" s="18">
        <f t="shared" si="69"/>
      </c>
      <c r="R215" s="18">
        <f t="shared" si="70"/>
      </c>
      <c r="S215" s="18">
        <f t="shared" si="71"/>
      </c>
      <c r="T215" s="18">
        <f t="shared" si="72"/>
      </c>
      <c r="U215" s="18">
        <f t="shared" si="73"/>
      </c>
      <c r="V215" s="18">
        <f t="shared" si="74"/>
      </c>
      <c r="W215" s="18">
        <f t="shared" si="89"/>
      </c>
      <c r="X215" s="18">
        <f t="shared" si="78"/>
      </c>
      <c r="Y215" s="187">
        <f t="shared" si="76"/>
      </c>
      <c r="Z215" s="195">
        <f t="shared" si="90"/>
        <v>0</v>
      </c>
    </row>
    <row r="216" spans="1:26" ht="11.25">
      <c r="A216" s="29"/>
      <c r="B216" s="14"/>
      <c r="C216" s="14"/>
      <c r="D216" s="131"/>
      <c r="E216" s="35"/>
      <c r="F216" s="12"/>
      <c r="G216" s="15"/>
      <c r="H216" s="15">
        <f t="shared" si="82"/>
      </c>
      <c r="I216" s="15">
        <f t="shared" si="83"/>
      </c>
      <c r="J216" s="15">
        <f t="shared" si="84"/>
      </c>
      <c r="K216" s="15">
        <f t="shared" si="85"/>
      </c>
      <c r="L216" s="15">
        <f t="shared" si="86"/>
      </c>
      <c r="M216" s="15">
        <f t="shared" si="87"/>
      </c>
      <c r="N216" s="18">
        <f t="shared" si="66"/>
      </c>
      <c r="O216" s="18">
        <f t="shared" si="67"/>
      </c>
      <c r="P216" s="18">
        <f t="shared" si="68"/>
      </c>
      <c r="Q216" s="18">
        <f t="shared" si="69"/>
      </c>
      <c r="R216" s="18">
        <f t="shared" si="70"/>
      </c>
      <c r="S216" s="18">
        <f t="shared" si="71"/>
      </c>
      <c r="T216" s="18">
        <f t="shared" si="72"/>
      </c>
      <c r="U216" s="18">
        <f t="shared" si="73"/>
      </c>
      <c r="V216" s="18">
        <f t="shared" si="74"/>
      </c>
      <c r="W216" s="18">
        <f t="shared" si="89"/>
      </c>
      <c r="X216" s="18">
        <f t="shared" si="78"/>
      </c>
      <c r="Y216" s="187">
        <f t="shared" si="76"/>
      </c>
      <c r="Z216" s="195">
        <f t="shared" si="90"/>
        <v>0</v>
      </c>
    </row>
    <row r="217" spans="1:26" ht="11.25">
      <c r="A217" s="29"/>
      <c r="B217" s="14"/>
      <c r="C217" s="14"/>
      <c r="D217" s="131"/>
      <c r="E217" s="35"/>
      <c r="F217" s="12"/>
      <c r="G217" s="15"/>
      <c r="H217" s="15">
        <f t="shared" si="82"/>
      </c>
      <c r="I217" s="15">
        <f t="shared" si="83"/>
      </c>
      <c r="J217" s="15">
        <f t="shared" si="84"/>
      </c>
      <c r="K217" s="15">
        <f t="shared" si="85"/>
      </c>
      <c r="L217" s="15">
        <f t="shared" si="86"/>
      </c>
      <c r="M217" s="15">
        <f t="shared" si="87"/>
      </c>
      <c r="N217" s="18">
        <f t="shared" si="66"/>
      </c>
      <c r="O217" s="18">
        <f t="shared" si="67"/>
      </c>
      <c r="P217" s="18">
        <f t="shared" si="68"/>
      </c>
      <c r="Q217" s="18">
        <f t="shared" si="69"/>
      </c>
      <c r="R217" s="18">
        <f t="shared" si="70"/>
      </c>
      <c r="S217" s="18">
        <f t="shared" si="71"/>
      </c>
      <c r="T217" s="18">
        <f t="shared" si="72"/>
      </c>
      <c r="U217" s="18">
        <f t="shared" si="73"/>
      </c>
      <c r="V217" s="18">
        <f t="shared" si="74"/>
      </c>
      <c r="W217" s="18">
        <f t="shared" si="89"/>
      </c>
      <c r="X217" s="18">
        <f t="shared" si="78"/>
      </c>
      <c r="Y217" s="187">
        <f t="shared" si="76"/>
      </c>
      <c r="Z217" s="195">
        <f t="shared" si="90"/>
        <v>0</v>
      </c>
    </row>
    <row r="218" spans="1:26" ht="11.25">
      <c r="A218" s="29"/>
      <c r="B218" s="14"/>
      <c r="C218" s="14"/>
      <c r="D218" s="131"/>
      <c r="E218" s="35"/>
      <c r="F218" s="12"/>
      <c r="G218" s="15"/>
      <c r="H218" s="15">
        <f t="shared" si="82"/>
      </c>
      <c r="I218" s="15">
        <f t="shared" si="83"/>
      </c>
      <c r="J218" s="15">
        <f t="shared" si="84"/>
      </c>
      <c r="K218" s="15">
        <f t="shared" si="85"/>
      </c>
      <c r="L218" s="15">
        <f t="shared" si="86"/>
      </c>
      <c r="M218" s="15">
        <f t="shared" si="87"/>
      </c>
      <c r="N218" s="18">
        <f t="shared" si="66"/>
      </c>
      <c r="O218" s="18">
        <f t="shared" si="67"/>
      </c>
      <c r="P218" s="18">
        <f t="shared" si="68"/>
      </c>
      <c r="Q218" s="18">
        <f t="shared" si="69"/>
      </c>
      <c r="R218" s="18">
        <f t="shared" si="70"/>
      </c>
      <c r="S218" s="18">
        <f t="shared" si="71"/>
      </c>
      <c r="T218" s="18">
        <f t="shared" si="72"/>
      </c>
      <c r="U218" s="18">
        <f t="shared" si="73"/>
      </c>
      <c r="V218" s="18">
        <f t="shared" si="74"/>
      </c>
      <c r="W218" s="18">
        <f t="shared" si="89"/>
      </c>
      <c r="X218" s="18">
        <f t="shared" si="78"/>
      </c>
      <c r="Y218" s="187">
        <f t="shared" si="76"/>
      </c>
      <c r="Z218" s="195">
        <f t="shared" si="90"/>
        <v>0</v>
      </c>
    </row>
    <row r="219" spans="1:26" ht="11.25">
      <c r="A219" s="29"/>
      <c r="B219" s="14"/>
      <c r="C219" s="14"/>
      <c r="D219" s="131"/>
      <c r="E219" s="35"/>
      <c r="F219" s="12"/>
      <c r="G219" s="15"/>
      <c r="H219" s="15">
        <f t="shared" si="82"/>
      </c>
      <c r="I219" s="15">
        <f t="shared" si="83"/>
      </c>
      <c r="J219" s="15">
        <f t="shared" si="84"/>
      </c>
      <c r="K219" s="15">
        <f t="shared" si="85"/>
      </c>
      <c r="L219" s="15">
        <f t="shared" si="86"/>
      </c>
      <c r="M219" s="15">
        <f t="shared" si="87"/>
      </c>
      <c r="N219" s="18">
        <f t="shared" si="66"/>
      </c>
      <c r="O219" s="18">
        <f t="shared" si="67"/>
      </c>
      <c r="P219" s="18">
        <f t="shared" si="68"/>
      </c>
      <c r="Q219" s="18">
        <f t="shared" si="69"/>
      </c>
      <c r="R219" s="18">
        <f t="shared" si="70"/>
      </c>
      <c r="S219" s="18">
        <f t="shared" si="71"/>
      </c>
      <c r="T219" s="18">
        <f t="shared" si="72"/>
      </c>
      <c r="U219" s="18">
        <f t="shared" si="73"/>
      </c>
      <c r="V219" s="18">
        <f t="shared" si="74"/>
      </c>
      <c r="W219" s="18">
        <f t="shared" si="89"/>
      </c>
      <c r="X219" s="18">
        <f t="shared" si="78"/>
      </c>
      <c r="Y219" s="187">
        <f t="shared" si="76"/>
      </c>
      <c r="Z219" s="195">
        <f t="shared" si="90"/>
        <v>0</v>
      </c>
    </row>
    <row r="220" spans="1:26" ht="11.25">
      <c r="A220" s="29"/>
      <c r="B220" s="14"/>
      <c r="C220" s="14"/>
      <c r="D220" s="131"/>
      <c r="E220" s="35"/>
      <c r="F220" s="12"/>
      <c r="G220" s="15"/>
      <c r="H220" s="15">
        <f t="shared" si="82"/>
      </c>
      <c r="I220" s="15">
        <f t="shared" si="83"/>
      </c>
      <c r="J220" s="15">
        <f t="shared" si="84"/>
      </c>
      <c r="K220" s="15">
        <f t="shared" si="85"/>
      </c>
      <c r="L220" s="15">
        <f t="shared" si="86"/>
      </c>
      <c r="M220" s="15">
        <f t="shared" si="87"/>
      </c>
      <c r="N220" s="18">
        <f t="shared" si="66"/>
      </c>
      <c r="O220" s="18">
        <f t="shared" si="67"/>
      </c>
      <c r="P220" s="18">
        <f t="shared" si="68"/>
      </c>
      <c r="Q220" s="18">
        <f t="shared" si="69"/>
      </c>
      <c r="R220" s="18">
        <f t="shared" si="70"/>
      </c>
      <c r="S220" s="18">
        <f t="shared" si="71"/>
      </c>
      <c r="T220" s="18">
        <f t="shared" si="72"/>
      </c>
      <c r="U220" s="18">
        <f t="shared" si="73"/>
      </c>
      <c r="V220" s="18">
        <f t="shared" si="74"/>
      </c>
      <c r="W220" s="18">
        <f t="shared" si="89"/>
      </c>
      <c r="X220" s="18">
        <f t="shared" si="78"/>
      </c>
      <c r="Y220" s="187">
        <f t="shared" si="76"/>
      </c>
      <c r="Z220" s="195">
        <f t="shared" si="90"/>
        <v>0</v>
      </c>
    </row>
    <row r="221" spans="1:26" ht="11.25">
      <c r="A221" s="29"/>
      <c r="B221" s="14"/>
      <c r="C221" s="14"/>
      <c r="D221" s="131"/>
      <c r="E221" s="35"/>
      <c r="F221" s="12"/>
      <c r="G221" s="15"/>
      <c r="H221" s="15">
        <f t="shared" si="82"/>
      </c>
      <c r="I221" s="15">
        <f t="shared" si="83"/>
      </c>
      <c r="J221" s="15">
        <f t="shared" si="84"/>
      </c>
      <c r="K221" s="15">
        <f t="shared" si="85"/>
      </c>
      <c r="L221" s="15">
        <f t="shared" si="86"/>
      </c>
      <c r="M221" s="15">
        <f t="shared" si="87"/>
      </c>
      <c r="N221" s="18">
        <f t="shared" si="66"/>
      </c>
      <c r="O221" s="18">
        <f t="shared" si="67"/>
      </c>
      <c r="P221" s="18">
        <f t="shared" si="68"/>
      </c>
      <c r="Q221" s="18">
        <f t="shared" si="69"/>
      </c>
      <c r="R221" s="18">
        <f t="shared" si="70"/>
      </c>
      <c r="S221" s="18">
        <f t="shared" si="71"/>
      </c>
      <c r="T221" s="18">
        <f t="shared" si="72"/>
      </c>
      <c r="U221" s="18">
        <f t="shared" si="73"/>
      </c>
      <c r="V221" s="18">
        <f t="shared" si="74"/>
      </c>
      <c r="W221" s="18">
        <f t="shared" si="89"/>
      </c>
      <c r="X221" s="18">
        <f t="shared" si="78"/>
      </c>
      <c r="Y221" s="187">
        <f t="shared" si="76"/>
      </c>
      <c r="Z221" s="195">
        <f t="shared" si="90"/>
        <v>0</v>
      </c>
    </row>
    <row r="222" spans="1:26" ht="11.25">
      <c r="A222" s="29"/>
      <c r="B222" s="14"/>
      <c r="C222" s="14"/>
      <c r="D222" s="131"/>
      <c r="E222" s="35"/>
      <c r="F222" s="12"/>
      <c r="G222" s="15"/>
      <c r="H222" s="15">
        <f t="shared" si="82"/>
      </c>
      <c r="I222" s="15">
        <f t="shared" si="83"/>
      </c>
      <c r="J222" s="15">
        <f t="shared" si="84"/>
      </c>
      <c r="K222" s="15">
        <f t="shared" si="85"/>
      </c>
      <c r="L222" s="15">
        <f t="shared" si="86"/>
      </c>
      <c r="M222" s="15">
        <f t="shared" si="87"/>
      </c>
      <c r="N222" s="18">
        <f t="shared" si="66"/>
      </c>
      <c r="O222" s="18">
        <f t="shared" si="67"/>
      </c>
      <c r="P222" s="18">
        <f t="shared" si="68"/>
      </c>
      <c r="Q222" s="18">
        <f t="shared" si="69"/>
      </c>
      <c r="R222" s="18">
        <f t="shared" si="70"/>
      </c>
      <c r="S222" s="18">
        <f t="shared" si="71"/>
      </c>
      <c r="T222" s="18">
        <f t="shared" si="72"/>
      </c>
      <c r="U222" s="18">
        <f t="shared" si="73"/>
      </c>
      <c r="V222" s="18">
        <f t="shared" si="74"/>
      </c>
      <c r="W222" s="18">
        <f t="shared" si="89"/>
      </c>
      <c r="X222" s="18">
        <f t="shared" si="78"/>
      </c>
      <c r="Y222" s="187">
        <f t="shared" si="76"/>
      </c>
      <c r="Z222" s="195">
        <f t="shared" si="90"/>
        <v>0</v>
      </c>
    </row>
    <row r="223" spans="1:26" ht="11.25">
      <c r="A223" s="29"/>
      <c r="B223" s="14"/>
      <c r="C223" s="14"/>
      <c r="D223" s="131"/>
      <c r="E223" s="35"/>
      <c r="F223" s="12"/>
      <c r="G223" s="15"/>
      <c r="H223" s="15">
        <f t="shared" si="82"/>
      </c>
      <c r="I223" s="15">
        <f t="shared" si="83"/>
      </c>
      <c r="J223" s="15">
        <f t="shared" si="84"/>
      </c>
      <c r="K223" s="15">
        <f t="shared" si="85"/>
      </c>
      <c r="L223" s="15">
        <f t="shared" si="86"/>
      </c>
      <c r="M223" s="15">
        <f t="shared" si="87"/>
      </c>
      <c r="N223" s="18">
        <f t="shared" si="66"/>
      </c>
      <c r="O223" s="18">
        <f t="shared" si="67"/>
      </c>
      <c r="P223" s="18">
        <f t="shared" si="68"/>
      </c>
      <c r="Q223" s="18">
        <f t="shared" si="69"/>
      </c>
      <c r="R223" s="18">
        <f t="shared" si="70"/>
      </c>
      <c r="S223" s="18">
        <f t="shared" si="71"/>
      </c>
      <c r="T223" s="18">
        <f t="shared" si="72"/>
      </c>
      <c r="U223" s="18">
        <f t="shared" si="73"/>
      </c>
      <c r="V223" s="18">
        <f t="shared" si="74"/>
      </c>
      <c r="W223" s="18">
        <f t="shared" si="89"/>
      </c>
      <c r="X223" s="18">
        <f t="shared" si="78"/>
      </c>
      <c r="Y223" s="187">
        <f t="shared" si="76"/>
      </c>
      <c r="Z223" s="195">
        <f t="shared" si="90"/>
        <v>0</v>
      </c>
    </row>
    <row r="224" spans="1:26" ht="11.25">
      <c r="A224" s="29"/>
      <c r="B224" s="14"/>
      <c r="C224" s="14"/>
      <c r="D224" s="131"/>
      <c r="E224" s="35"/>
      <c r="F224" s="12"/>
      <c r="G224" s="15"/>
      <c r="H224" s="15">
        <f t="shared" si="82"/>
      </c>
      <c r="I224" s="15">
        <f t="shared" si="83"/>
      </c>
      <c r="J224" s="15">
        <f t="shared" si="84"/>
      </c>
      <c r="K224" s="15">
        <f t="shared" si="85"/>
      </c>
      <c r="L224" s="15">
        <f t="shared" si="86"/>
      </c>
      <c r="M224" s="15">
        <f t="shared" si="87"/>
      </c>
      <c r="N224" s="18">
        <f t="shared" si="66"/>
      </c>
      <c r="O224" s="18">
        <f t="shared" si="67"/>
      </c>
      <c r="P224" s="18">
        <f t="shared" si="68"/>
      </c>
      <c r="Q224" s="18">
        <f t="shared" si="69"/>
      </c>
      <c r="R224" s="18">
        <f t="shared" si="70"/>
      </c>
      <c r="S224" s="18">
        <f t="shared" si="71"/>
      </c>
      <c r="T224" s="18">
        <f t="shared" si="72"/>
      </c>
      <c r="U224" s="18">
        <f t="shared" si="73"/>
      </c>
      <c r="V224" s="18">
        <f t="shared" si="74"/>
      </c>
      <c r="W224" s="18">
        <f t="shared" si="89"/>
      </c>
      <c r="X224" s="18">
        <f t="shared" si="78"/>
      </c>
      <c r="Y224" s="187">
        <f t="shared" si="76"/>
      </c>
      <c r="Z224" s="195">
        <f t="shared" si="90"/>
        <v>0</v>
      </c>
    </row>
    <row r="225" spans="1:26" ht="11.25">
      <c r="A225" s="29"/>
      <c r="B225" s="14"/>
      <c r="C225" s="14"/>
      <c r="D225" s="131"/>
      <c r="E225" s="35"/>
      <c r="F225" s="12"/>
      <c r="G225" s="15"/>
      <c r="H225" s="15">
        <f t="shared" si="82"/>
      </c>
      <c r="I225" s="15">
        <f t="shared" si="83"/>
      </c>
      <c r="J225" s="15">
        <f t="shared" si="84"/>
      </c>
      <c r="K225" s="15">
        <f t="shared" si="85"/>
      </c>
      <c r="L225" s="15">
        <f t="shared" si="86"/>
      </c>
      <c r="M225" s="15">
        <f t="shared" si="87"/>
      </c>
      <c r="N225" s="18">
        <f t="shared" si="66"/>
      </c>
      <c r="O225" s="18">
        <f t="shared" si="67"/>
      </c>
      <c r="P225" s="18">
        <f t="shared" si="68"/>
      </c>
      <c r="Q225" s="18">
        <f t="shared" si="69"/>
      </c>
      <c r="R225" s="18">
        <f t="shared" si="70"/>
      </c>
      <c r="S225" s="18">
        <f t="shared" si="71"/>
      </c>
      <c r="T225" s="18">
        <f t="shared" si="72"/>
      </c>
      <c r="U225" s="18">
        <f t="shared" si="73"/>
      </c>
      <c r="V225" s="18">
        <f t="shared" si="74"/>
      </c>
      <c r="W225" s="18">
        <f t="shared" si="89"/>
      </c>
      <c r="X225" s="18">
        <f t="shared" si="78"/>
      </c>
      <c r="Y225" s="187">
        <f t="shared" si="76"/>
      </c>
      <c r="Z225" s="195">
        <f t="shared" si="90"/>
        <v>0</v>
      </c>
    </row>
    <row r="226" spans="1:26" ht="11.25">
      <c r="A226" s="29"/>
      <c r="B226" s="14"/>
      <c r="C226" s="14"/>
      <c r="D226" s="131"/>
      <c r="E226" s="35"/>
      <c r="F226" s="12"/>
      <c r="G226" s="15"/>
      <c r="H226" s="15">
        <f t="shared" si="82"/>
      </c>
      <c r="I226" s="15">
        <f t="shared" si="83"/>
      </c>
      <c r="J226" s="15">
        <f t="shared" si="84"/>
      </c>
      <c r="K226" s="15">
        <f t="shared" si="85"/>
      </c>
      <c r="L226" s="15">
        <f t="shared" si="86"/>
      </c>
      <c r="M226" s="15">
        <f t="shared" si="87"/>
      </c>
      <c r="N226" s="18">
        <f t="shared" si="66"/>
      </c>
      <c r="O226" s="18">
        <f t="shared" si="67"/>
      </c>
      <c r="P226" s="18">
        <f t="shared" si="68"/>
      </c>
      <c r="Q226" s="18">
        <f t="shared" si="69"/>
      </c>
      <c r="R226" s="18">
        <f t="shared" si="70"/>
      </c>
      <c r="S226" s="18">
        <f t="shared" si="71"/>
      </c>
      <c r="T226" s="18">
        <f t="shared" si="72"/>
      </c>
      <c r="U226" s="18">
        <f t="shared" si="73"/>
      </c>
      <c r="V226" s="18">
        <f t="shared" si="74"/>
      </c>
      <c r="W226" s="18">
        <f t="shared" si="89"/>
      </c>
      <c r="X226" s="18">
        <f t="shared" si="78"/>
      </c>
      <c r="Y226" s="187">
        <f t="shared" si="76"/>
      </c>
      <c r="Z226" s="195">
        <f t="shared" si="90"/>
        <v>0</v>
      </c>
    </row>
    <row r="227" spans="1:26" ht="11.25">
      <c r="A227" s="29"/>
      <c r="B227" s="14"/>
      <c r="C227" s="14"/>
      <c r="D227" s="131"/>
      <c r="E227" s="35"/>
      <c r="F227" s="12"/>
      <c r="G227" s="15"/>
      <c r="H227" s="15">
        <f t="shared" si="82"/>
      </c>
      <c r="I227" s="15">
        <f t="shared" si="83"/>
      </c>
      <c r="J227" s="15">
        <f t="shared" si="84"/>
      </c>
      <c r="K227" s="15">
        <f t="shared" si="85"/>
      </c>
      <c r="L227" s="15">
        <f t="shared" si="86"/>
      </c>
      <c r="M227" s="15">
        <f t="shared" si="87"/>
      </c>
      <c r="N227" s="18">
        <f t="shared" si="66"/>
      </c>
      <c r="O227" s="18">
        <f t="shared" si="67"/>
      </c>
      <c r="P227" s="18">
        <f t="shared" si="68"/>
      </c>
      <c r="Q227" s="18">
        <f t="shared" si="69"/>
      </c>
      <c r="R227" s="18">
        <f t="shared" si="70"/>
      </c>
      <c r="S227" s="18">
        <f t="shared" si="71"/>
      </c>
      <c r="T227" s="18">
        <f t="shared" si="72"/>
      </c>
      <c r="U227" s="18">
        <f t="shared" si="73"/>
      </c>
      <c r="V227" s="18">
        <f t="shared" si="74"/>
      </c>
      <c r="W227" s="18">
        <f t="shared" si="89"/>
      </c>
      <c r="X227" s="18">
        <f t="shared" si="78"/>
      </c>
      <c r="Y227" s="187">
        <f t="shared" si="76"/>
      </c>
      <c r="Z227" s="195">
        <f t="shared" si="90"/>
        <v>0</v>
      </c>
    </row>
    <row r="228" spans="1:26" ht="11.25">
      <c r="A228" s="29"/>
      <c r="B228" s="14"/>
      <c r="C228" s="14"/>
      <c r="D228" s="131"/>
      <c r="E228" s="35"/>
      <c r="F228" s="12"/>
      <c r="G228" s="15"/>
      <c r="H228" s="15">
        <f t="shared" si="82"/>
      </c>
      <c r="I228" s="15">
        <f t="shared" si="83"/>
      </c>
      <c r="J228" s="15">
        <f t="shared" si="84"/>
      </c>
      <c r="K228" s="15">
        <f t="shared" si="85"/>
      </c>
      <c r="L228" s="15">
        <f t="shared" si="86"/>
      </c>
      <c r="M228" s="15">
        <f t="shared" si="87"/>
      </c>
      <c r="N228" s="18">
        <f t="shared" si="66"/>
      </c>
      <c r="O228" s="18">
        <f t="shared" si="67"/>
      </c>
      <c r="P228" s="18">
        <f t="shared" si="68"/>
      </c>
      <c r="Q228" s="18">
        <f t="shared" si="69"/>
      </c>
      <c r="R228" s="18">
        <f t="shared" si="70"/>
      </c>
      <c r="S228" s="18">
        <f t="shared" si="71"/>
      </c>
      <c r="T228" s="18">
        <f t="shared" si="72"/>
      </c>
      <c r="U228" s="18">
        <f t="shared" si="73"/>
      </c>
      <c r="V228" s="18">
        <f t="shared" si="74"/>
      </c>
      <c r="W228" s="18">
        <f t="shared" si="89"/>
      </c>
      <c r="X228" s="18">
        <f t="shared" si="78"/>
      </c>
      <c r="Y228" s="187">
        <f t="shared" si="76"/>
      </c>
      <c r="Z228" s="195">
        <f t="shared" si="90"/>
        <v>0</v>
      </c>
    </row>
    <row r="229" spans="1:26" ht="12.75" customHeight="1">
      <c r="A229" s="29"/>
      <c r="B229" s="14"/>
      <c r="C229" s="14"/>
      <c r="D229" s="131"/>
      <c r="E229" s="35"/>
      <c r="F229" s="12"/>
      <c r="G229" s="15"/>
      <c r="H229" s="15">
        <f t="shared" si="82"/>
      </c>
      <c r="I229" s="15">
        <f t="shared" si="83"/>
      </c>
      <c r="J229" s="15">
        <f t="shared" si="84"/>
      </c>
      <c r="K229" s="15">
        <f t="shared" si="85"/>
      </c>
      <c r="L229" s="15">
        <f t="shared" si="86"/>
      </c>
      <c r="M229" s="15">
        <f t="shared" si="87"/>
      </c>
      <c r="N229" s="18">
        <f t="shared" si="66"/>
      </c>
      <c r="O229" s="18">
        <f t="shared" si="67"/>
      </c>
      <c r="P229" s="18">
        <f t="shared" si="68"/>
      </c>
      <c r="Q229" s="18">
        <f t="shared" si="69"/>
      </c>
      <c r="R229" s="18">
        <f t="shared" si="70"/>
      </c>
      <c r="S229" s="18">
        <f t="shared" si="71"/>
      </c>
      <c r="T229" s="18">
        <f t="shared" si="72"/>
      </c>
      <c r="U229" s="18">
        <f t="shared" si="73"/>
      </c>
      <c r="V229" s="18">
        <f t="shared" si="74"/>
      </c>
      <c r="W229" s="18">
        <f t="shared" si="89"/>
      </c>
      <c r="X229" s="18">
        <f t="shared" si="78"/>
      </c>
      <c r="Y229" s="187">
        <f t="shared" si="76"/>
      </c>
      <c r="Z229" s="195">
        <f t="shared" si="90"/>
        <v>0</v>
      </c>
    </row>
    <row r="230" spans="1:26" ht="11.25">
      <c r="A230" s="29"/>
      <c r="B230" s="14"/>
      <c r="C230" s="14"/>
      <c r="D230" s="131"/>
      <c r="E230" s="35"/>
      <c r="F230" s="12"/>
      <c r="G230" s="15"/>
      <c r="H230" s="15">
        <f t="shared" si="82"/>
      </c>
      <c r="I230" s="15">
        <f t="shared" si="83"/>
      </c>
      <c r="J230" s="15">
        <f t="shared" si="84"/>
      </c>
      <c r="K230" s="15">
        <f t="shared" si="85"/>
      </c>
      <c r="L230" s="15">
        <f t="shared" si="86"/>
      </c>
      <c r="M230" s="15">
        <f t="shared" si="87"/>
      </c>
      <c r="N230" s="18">
        <f t="shared" si="66"/>
      </c>
      <c r="O230" s="18">
        <f t="shared" si="67"/>
      </c>
      <c r="P230" s="18">
        <f t="shared" si="68"/>
      </c>
      <c r="Q230" s="18">
        <f t="shared" si="69"/>
      </c>
      <c r="R230" s="18">
        <f t="shared" si="70"/>
      </c>
      <c r="S230" s="18">
        <f t="shared" si="71"/>
      </c>
      <c r="T230" s="18">
        <f t="shared" si="72"/>
      </c>
      <c r="U230" s="18">
        <f t="shared" si="73"/>
      </c>
      <c r="V230" s="18">
        <f t="shared" si="74"/>
      </c>
      <c r="W230" s="18">
        <f t="shared" si="89"/>
      </c>
      <c r="X230" s="18">
        <f t="shared" si="78"/>
      </c>
      <c r="Y230" s="187">
        <f t="shared" si="76"/>
      </c>
      <c r="Z230" s="195">
        <f t="shared" si="90"/>
        <v>0</v>
      </c>
    </row>
    <row r="231" spans="1:26" ht="11.25">
      <c r="A231" s="29"/>
      <c r="B231" s="14"/>
      <c r="C231" s="14"/>
      <c r="D231" s="131"/>
      <c r="E231" s="35"/>
      <c r="F231" s="12"/>
      <c r="G231" s="15"/>
      <c r="H231" s="15">
        <f t="shared" si="82"/>
      </c>
      <c r="I231" s="15">
        <f t="shared" si="83"/>
      </c>
      <c r="J231" s="15">
        <f t="shared" si="84"/>
      </c>
      <c r="K231" s="15">
        <f t="shared" si="85"/>
      </c>
      <c r="L231" s="15">
        <f t="shared" si="86"/>
      </c>
      <c r="M231" s="15">
        <f t="shared" si="87"/>
      </c>
      <c r="N231" s="18">
        <f t="shared" si="66"/>
      </c>
      <c r="O231" s="18">
        <f t="shared" si="67"/>
      </c>
      <c r="P231" s="18">
        <f t="shared" si="68"/>
      </c>
      <c r="Q231" s="18">
        <f t="shared" si="69"/>
      </c>
      <c r="R231" s="18">
        <f t="shared" si="70"/>
      </c>
      <c r="S231" s="18">
        <f t="shared" si="71"/>
      </c>
      <c r="T231" s="18">
        <f t="shared" si="72"/>
      </c>
      <c r="U231" s="18">
        <f t="shared" si="73"/>
      </c>
      <c r="V231" s="18">
        <f t="shared" si="74"/>
      </c>
      <c r="W231" s="18">
        <f t="shared" si="89"/>
      </c>
      <c r="X231" s="18">
        <f t="shared" si="78"/>
      </c>
      <c r="Y231" s="187">
        <f t="shared" si="76"/>
      </c>
      <c r="Z231" s="195">
        <f t="shared" si="90"/>
        <v>0</v>
      </c>
    </row>
    <row r="232" spans="1:26" ht="11.25">
      <c r="A232" s="29"/>
      <c r="B232" s="14"/>
      <c r="C232" s="14"/>
      <c r="D232" s="131"/>
      <c r="E232" s="35"/>
      <c r="F232" s="12"/>
      <c r="G232" s="15"/>
      <c r="H232" s="15">
        <f t="shared" si="82"/>
      </c>
      <c r="I232" s="15">
        <f t="shared" si="83"/>
      </c>
      <c r="J232" s="15">
        <f t="shared" si="84"/>
      </c>
      <c r="K232" s="15">
        <f t="shared" si="85"/>
      </c>
      <c r="L232" s="15">
        <f t="shared" si="86"/>
      </c>
      <c r="M232" s="15">
        <f t="shared" si="87"/>
      </c>
      <c r="N232" s="18">
        <f t="shared" si="66"/>
      </c>
      <c r="O232" s="18">
        <f t="shared" si="67"/>
      </c>
      <c r="P232" s="18">
        <f t="shared" si="68"/>
      </c>
      <c r="Q232" s="18">
        <f t="shared" si="69"/>
      </c>
      <c r="R232" s="18">
        <f t="shared" si="70"/>
      </c>
      <c r="S232" s="18">
        <f t="shared" si="71"/>
      </c>
      <c r="T232" s="18">
        <f t="shared" si="72"/>
      </c>
      <c r="U232" s="18">
        <f t="shared" si="73"/>
      </c>
      <c r="V232" s="18">
        <f t="shared" si="74"/>
      </c>
      <c r="W232" s="18">
        <f t="shared" si="89"/>
      </c>
      <c r="X232" s="18">
        <f t="shared" si="78"/>
      </c>
      <c r="Y232" s="187">
        <f t="shared" si="76"/>
      </c>
      <c r="Z232" s="195">
        <f t="shared" si="90"/>
        <v>0</v>
      </c>
    </row>
    <row r="233" spans="1:26" ht="11.25">
      <c r="A233" s="29"/>
      <c r="B233" s="14"/>
      <c r="C233" s="14"/>
      <c r="D233" s="131"/>
      <c r="E233" s="35"/>
      <c r="F233" s="12"/>
      <c r="G233" s="15"/>
      <c r="H233" s="15">
        <f t="shared" si="82"/>
      </c>
      <c r="I233" s="15">
        <f t="shared" si="83"/>
      </c>
      <c r="J233" s="15">
        <f t="shared" si="84"/>
      </c>
      <c r="K233" s="15">
        <f t="shared" si="85"/>
      </c>
      <c r="L233" s="15">
        <f t="shared" si="86"/>
      </c>
      <c r="M233" s="15">
        <f t="shared" si="87"/>
      </c>
      <c r="N233" s="18">
        <f t="shared" si="66"/>
      </c>
      <c r="O233" s="18">
        <f t="shared" si="67"/>
      </c>
      <c r="P233" s="18">
        <f t="shared" si="68"/>
      </c>
      <c r="Q233" s="18">
        <f t="shared" si="69"/>
      </c>
      <c r="R233" s="18">
        <f t="shared" si="70"/>
      </c>
      <c r="S233" s="18">
        <f t="shared" si="71"/>
      </c>
      <c r="T233" s="18">
        <f t="shared" si="72"/>
      </c>
      <c r="U233" s="18">
        <f t="shared" si="73"/>
      </c>
      <c r="V233" s="18">
        <f t="shared" si="74"/>
      </c>
      <c r="W233" s="18">
        <f t="shared" si="89"/>
      </c>
      <c r="X233" s="18">
        <f t="shared" si="78"/>
      </c>
      <c r="Y233" s="187">
        <f t="shared" si="76"/>
      </c>
      <c r="Z233" s="195">
        <f t="shared" si="90"/>
        <v>0</v>
      </c>
    </row>
    <row r="234" spans="1:26" ht="11.25">
      <c r="A234" s="29"/>
      <c r="B234" s="14"/>
      <c r="C234" s="14"/>
      <c r="D234" s="131"/>
      <c r="E234" s="35"/>
      <c r="F234" s="12"/>
      <c r="G234" s="15"/>
      <c r="H234" s="15">
        <f t="shared" si="82"/>
      </c>
      <c r="I234" s="15">
        <f t="shared" si="83"/>
      </c>
      <c r="J234" s="15">
        <f t="shared" si="84"/>
      </c>
      <c r="K234" s="15">
        <f t="shared" si="85"/>
      </c>
      <c r="L234" s="15">
        <f t="shared" si="86"/>
      </c>
      <c r="M234" s="15">
        <f t="shared" si="87"/>
      </c>
      <c r="N234" s="18">
        <f t="shared" si="66"/>
      </c>
      <c r="O234" s="18">
        <f t="shared" si="67"/>
      </c>
      <c r="P234" s="18">
        <f t="shared" si="68"/>
      </c>
      <c r="Q234" s="18">
        <f t="shared" si="69"/>
      </c>
      <c r="R234" s="18">
        <f t="shared" si="70"/>
      </c>
      <c r="S234" s="18">
        <f t="shared" si="71"/>
      </c>
      <c r="T234" s="18">
        <f t="shared" si="72"/>
      </c>
      <c r="U234" s="18">
        <f t="shared" si="73"/>
      </c>
      <c r="V234" s="18">
        <f t="shared" si="74"/>
      </c>
      <c r="W234" s="18">
        <f t="shared" si="89"/>
      </c>
      <c r="X234" s="18">
        <f t="shared" si="78"/>
      </c>
      <c r="Y234" s="187">
        <f t="shared" si="76"/>
      </c>
      <c r="Z234" s="195">
        <f t="shared" si="90"/>
        <v>0</v>
      </c>
    </row>
    <row r="235" spans="1:26" ht="11.25">
      <c r="A235" s="29"/>
      <c r="B235" s="14"/>
      <c r="C235" s="14"/>
      <c r="D235" s="131"/>
      <c r="E235" s="35"/>
      <c r="F235" s="12"/>
      <c r="G235" s="15"/>
      <c r="H235" s="15">
        <f t="shared" si="82"/>
      </c>
      <c r="I235" s="15">
        <f t="shared" si="83"/>
      </c>
      <c r="J235" s="15">
        <f t="shared" si="84"/>
      </c>
      <c r="K235" s="15">
        <f t="shared" si="85"/>
      </c>
      <c r="L235" s="15">
        <f t="shared" si="86"/>
      </c>
      <c r="M235" s="15">
        <f t="shared" si="87"/>
      </c>
      <c r="N235" s="18">
        <f t="shared" si="66"/>
      </c>
      <c r="O235" s="18">
        <f t="shared" si="67"/>
      </c>
      <c r="P235" s="18">
        <f t="shared" si="68"/>
      </c>
      <c r="Q235" s="18">
        <f t="shared" si="69"/>
      </c>
      <c r="R235" s="18">
        <f t="shared" si="70"/>
      </c>
      <c r="S235" s="18">
        <f t="shared" si="71"/>
      </c>
      <c r="T235" s="18">
        <f t="shared" si="72"/>
      </c>
      <c r="U235" s="18">
        <f t="shared" si="73"/>
      </c>
      <c r="V235" s="18">
        <f t="shared" si="74"/>
      </c>
      <c r="W235" s="18">
        <f t="shared" si="89"/>
      </c>
      <c r="X235" s="18">
        <f t="shared" si="78"/>
      </c>
      <c r="Y235" s="187">
        <f t="shared" si="76"/>
      </c>
      <c r="Z235" s="195">
        <f t="shared" si="90"/>
        <v>0</v>
      </c>
    </row>
    <row r="236" spans="1:26" ht="11.25">
      <c r="A236" s="29"/>
      <c r="B236" s="14"/>
      <c r="C236" s="14"/>
      <c r="D236" s="131"/>
      <c r="E236" s="35"/>
      <c r="F236" s="12"/>
      <c r="G236" s="15"/>
      <c r="H236" s="15">
        <f t="shared" si="82"/>
      </c>
      <c r="I236" s="15">
        <f t="shared" si="83"/>
      </c>
      <c r="J236" s="15">
        <f t="shared" si="84"/>
      </c>
      <c r="K236" s="15">
        <f t="shared" si="85"/>
      </c>
      <c r="L236" s="15">
        <f t="shared" si="86"/>
      </c>
      <c r="M236" s="15">
        <f t="shared" si="87"/>
      </c>
      <c r="N236" s="18">
        <f t="shared" si="66"/>
      </c>
      <c r="O236" s="18">
        <f t="shared" si="67"/>
      </c>
      <c r="P236" s="18">
        <f t="shared" si="68"/>
      </c>
      <c r="Q236" s="18">
        <f t="shared" si="69"/>
      </c>
      <c r="R236" s="18">
        <f t="shared" si="70"/>
      </c>
      <c r="S236" s="18">
        <f t="shared" si="71"/>
      </c>
      <c r="T236" s="18">
        <f t="shared" si="72"/>
      </c>
      <c r="U236" s="18">
        <f t="shared" si="73"/>
      </c>
      <c r="V236" s="18">
        <f t="shared" si="74"/>
      </c>
      <c r="W236" s="18">
        <f t="shared" si="89"/>
      </c>
      <c r="X236" s="18">
        <f t="shared" si="78"/>
      </c>
      <c r="Y236" s="187">
        <f t="shared" si="76"/>
      </c>
      <c r="Z236" s="195">
        <f t="shared" si="90"/>
        <v>0</v>
      </c>
    </row>
    <row r="237" spans="1:26" ht="11.25">
      <c r="A237" s="29"/>
      <c r="B237" s="14"/>
      <c r="C237" s="14"/>
      <c r="D237" s="131"/>
      <c r="E237" s="35"/>
      <c r="F237" s="12"/>
      <c r="G237" s="15"/>
      <c r="H237" s="15">
        <f t="shared" si="82"/>
      </c>
      <c r="I237" s="15">
        <f t="shared" si="83"/>
      </c>
      <c r="J237" s="15">
        <f t="shared" si="84"/>
      </c>
      <c r="K237" s="15">
        <f t="shared" si="85"/>
      </c>
      <c r="L237" s="15">
        <f t="shared" si="86"/>
      </c>
      <c r="M237" s="15">
        <f t="shared" si="87"/>
      </c>
      <c r="N237" s="18">
        <f t="shared" si="66"/>
      </c>
      <c r="O237" s="18">
        <f t="shared" si="67"/>
      </c>
      <c r="P237" s="18">
        <f t="shared" si="68"/>
      </c>
      <c r="Q237" s="18">
        <f t="shared" si="69"/>
      </c>
      <c r="R237" s="18">
        <f t="shared" si="70"/>
      </c>
      <c r="S237" s="18">
        <f t="shared" si="71"/>
      </c>
      <c r="T237" s="18">
        <f t="shared" si="72"/>
      </c>
      <c r="U237" s="18">
        <f t="shared" si="73"/>
      </c>
      <c r="V237" s="18">
        <f t="shared" si="74"/>
      </c>
      <c r="W237" s="18">
        <f t="shared" si="89"/>
      </c>
      <c r="X237" s="18">
        <f t="shared" si="78"/>
      </c>
      <c r="Y237" s="187">
        <f t="shared" si="76"/>
      </c>
      <c r="Z237" s="195">
        <f t="shared" si="90"/>
        <v>0</v>
      </c>
    </row>
    <row r="238" spans="1:26" ht="11.25">
      <c r="A238" s="29"/>
      <c r="B238" s="14"/>
      <c r="C238" s="14"/>
      <c r="D238" s="131"/>
      <c r="E238" s="35"/>
      <c r="F238" s="12"/>
      <c r="G238" s="15"/>
      <c r="H238" s="15">
        <f t="shared" si="82"/>
      </c>
      <c r="I238" s="15">
        <f t="shared" si="83"/>
      </c>
      <c r="J238" s="15">
        <f t="shared" si="84"/>
      </c>
      <c r="K238" s="15">
        <f t="shared" si="85"/>
      </c>
      <c r="L238" s="15">
        <f t="shared" si="86"/>
      </c>
      <c r="M238" s="15">
        <f t="shared" si="87"/>
      </c>
      <c r="N238" s="18">
        <f t="shared" si="66"/>
      </c>
      <c r="O238" s="18">
        <f t="shared" si="67"/>
      </c>
      <c r="P238" s="18">
        <f t="shared" si="68"/>
      </c>
      <c r="Q238" s="18">
        <f t="shared" si="69"/>
      </c>
      <c r="R238" s="18">
        <f t="shared" si="70"/>
      </c>
      <c r="S238" s="18">
        <f t="shared" si="71"/>
      </c>
      <c r="T238" s="18">
        <f t="shared" si="72"/>
      </c>
      <c r="U238" s="18">
        <f t="shared" si="73"/>
      </c>
      <c r="V238" s="18">
        <f t="shared" si="74"/>
      </c>
      <c r="W238" s="18">
        <f t="shared" si="89"/>
      </c>
      <c r="X238" s="18">
        <f t="shared" si="78"/>
      </c>
      <c r="Y238" s="187">
        <f t="shared" si="76"/>
      </c>
      <c r="Z238" s="195">
        <f t="shared" si="90"/>
        <v>0</v>
      </c>
    </row>
    <row r="239" spans="1:26" ht="11.25">
      <c r="A239" s="29"/>
      <c r="B239" s="14"/>
      <c r="C239" s="14"/>
      <c r="D239" s="131"/>
      <c r="E239" s="35"/>
      <c r="F239" s="12"/>
      <c r="G239" s="15"/>
      <c r="H239" s="15">
        <f t="shared" si="82"/>
      </c>
      <c r="I239" s="15">
        <f t="shared" si="83"/>
      </c>
      <c r="J239" s="15">
        <f t="shared" si="84"/>
      </c>
      <c r="K239" s="15">
        <f t="shared" si="85"/>
      </c>
      <c r="L239" s="15">
        <f t="shared" si="86"/>
      </c>
      <c r="M239" s="15">
        <f t="shared" si="87"/>
      </c>
      <c r="N239" s="18">
        <f t="shared" si="66"/>
      </c>
      <c r="O239" s="18">
        <f t="shared" si="67"/>
      </c>
      <c r="P239" s="18">
        <f t="shared" si="68"/>
      </c>
      <c r="Q239" s="18">
        <f t="shared" si="69"/>
      </c>
      <c r="R239" s="18">
        <f t="shared" si="70"/>
      </c>
      <c r="S239" s="18">
        <f t="shared" si="71"/>
      </c>
      <c r="T239" s="18">
        <f t="shared" si="72"/>
      </c>
      <c r="U239" s="18">
        <f t="shared" si="73"/>
      </c>
      <c r="V239" s="18">
        <f t="shared" si="74"/>
      </c>
      <c r="W239" s="18">
        <f t="shared" si="89"/>
      </c>
      <c r="X239" s="18">
        <f t="shared" si="78"/>
      </c>
      <c r="Y239" s="187">
        <f t="shared" si="76"/>
      </c>
      <c r="Z239" s="195">
        <f t="shared" si="90"/>
        <v>0</v>
      </c>
    </row>
    <row r="240" spans="1:26" ht="11.25">
      <c r="A240" s="29"/>
      <c r="B240" s="14"/>
      <c r="C240" s="14"/>
      <c r="D240" s="131"/>
      <c r="E240" s="35"/>
      <c r="F240" s="12"/>
      <c r="G240" s="15"/>
      <c r="H240" s="15">
        <f t="shared" si="82"/>
      </c>
      <c r="I240" s="15">
        <f t="shared" si="83"/>
      </c>
      <c r="J240" s="15">
        <f t="shared" si="84"/>
      </c>
      <c r="K240" s="15">
        <f t="shared" si="85"/>
      </c>
      <c r="L240" s="15">
        <f t="shared" si="86"/>
      </c>
      <c r="M240" s="15">
        <f t="shared" si="87"/>
      </c>
      <c r="N240" s="18">
        <f t="shared" si="66"/>
      </c>
      <c r="O240" s="18">
        <f t="shared" si="67"/>
      </c>
      <c r="P240" s="18">
        <f t="shared" si="68"/>
      </c>
      <c r="Q240" s="18">
        <f t="shared" si="69"/>
      </c>
      <c r="R240" s="18">
        <f t="shared" si="70"/>
      </c>
      <c r="S240" s="18">
        <f t="shared" si="71"/>
      </c>
      <c r="T240" s="18">
        <f t="shared" si="72"/>
      </c>
      <c r="U240" s="18">
        <f t="shared" si="73"/>
      </c>
      <c r="V240" s="18">
        <f t="shared" si="74"/>
      </c>
      <c r="W240" s="18">
        <f t="shared" si="89"/>
      </c>
      <c r="X240" s="18">
        <f t="shared" si="78"/>
      </c>
      <c r="Y240" s="187">
        <f t="shared" si="76"/>
      </c>
      <c r="Z240" s="195">
        <f t="shared" si="90"/>
        <v>0</v>
      </c>
    </row>
    <row r="241" spans="1:26" ht="11.25">
      <c r="A241" s="29"/>
      <c r="B241" s="14"/>
      <c r="C241" s="14"/>
      <c r="D241" s="131"/>
      <c r="E241" s="35"/>
      <c r="F241" s="12"/>
      <c r="G241" s="15"/>
      <c r="H241" s="15">
        <f t="shared" si="82"/>
      </c>
      <c r="I241" s="15">
        <f t="shared" si="83"/>
      </c>
      <c r="J241" s="15">
        <f t="shared" si="84"/>
      </c>
      <c r="K241" s="15">
        <f t="shared" si="85"/>
      </c>
      <c r="L241" s="15">
        <f t="shared" si="86"/>
      </c>
      <c r="M241" s="15">
        <f t="shared" si="87"/>
      </c>
      <c r="N241" s="18">
        <f t="shared" si="66"/>
      </c>
      <c r="O241" s="18">
        <f t="shared" si="67"/>
      </c>
      <c r="P241" s="18">
        <f t="shared" si="68"/>
      </c>
      <c r="Q241" s="18">
        <f t="shared" si="69"/>
      </c>
      <c r="R241" s="18">
        <f t="shared" si="70"/>
      </c>
      <c r="S241" s="18">
        <f t="shared" si="71"/>
      </c>
      <c r="T241" s="18">
        <f t="shared" si="72"/>
      </c>
      <c r="U241" s="18">
        <f t="shared" si="73"/>
      </c>
      <c r="V241" s="18">
        <f t="shared" si="74"/>
      </c>
      <c r="W241" s="18">
        <f t="shared" si="89"/>
      </c>
      <c r="X241" s="18">
        <f t="shared" si="78"/>
      </c>
      <c r="Y241" s="187">
        <f t="shared" si="76"/>
      </c>
      <c r="Z241" s="195">
        <f t="shared" si="90"/>
        <v>0</v>
      </c>
    </row>
    <row r="242" spans="1:26" ht="11.25">
      <c r="A242" s="29"/>
      <c r="B242" s="14"/>
      <c r="C242" s="14"/>
      <c r="D242" s="131"/>
      <c r="E242" s="35"/>
      <c r="F242" s="12"/>
      <c r="G242" s="15"/>
      <c r="H242" s="15">
        <f t="shared" si="82"/>
      </c>
      <c r="I242" s="15">
        <f t="shared" si="83"/>
      </c>
      <c r="J242" s="15">
        <f t="shared" si="84"/>
      </c>
      <c r="K242" s="15">
        <f t="shared" si="85"/>
      </c>
      <c r="L242" s="15">
        <f t="shared" si="86"/>
      </c>
      <c r="M242" s="15">
        <f t="shared" si="87"/>
      </c>
      <c r="N242" s="18">
        <f t="shared" si="66"/>
      </c>
      <c r="O242" s="18">
        <f t="shared" si="67"/>
      </c>
      <c r="P242" s="18">
        <f t="shared" si="68"/>
      </c>
      <c r="Q242" s="18">
        <f t="shared" si="69"/>
      </c>
      <c r="R242" s="18">
        <f t="shared" si="70"/>
      </c>
      <c r="S242" s="18">
        <f t="shared" si="71"/>
      </c>
      <c r="T242" s="18">
        <f t="shared" si="72"/>
      </c>
      <c r="U242" s="18">
        <f t="shared" si="73"/>
      </c>
      <c r="V242" s="18">
        <f t="shared" si="74"/>
      </c>
      <c r="W242" s="18">
        <f t="shared" si="89"/>
      </c>
      <c r="X242" s="18">
        <f t="shared" si="78"/>
      </c>
      <c r="Y242" s="187">
        <f t="shared" si="76"/>
      </c>
      <c r="Z242" s="195">
        <f t="shared" si="90"/>
        <v>0</v>
      </c>
    </row>
    <row r="243" spans="1:26" ht="11.25">
      <c r="A243" s="29"/>
      <c r="B243" s="14"/>
      <c r="C243" s="14"/>
      <c r="D243" s="131"/>
      <c r="E243" s="35"/>
      <c r="F243" s="12"/>
      <c r="G243" s="15"/>
      <c r="H243" s="15">
        <f t="shared" si="82"/>
      </c>
      <c r="I243" s="15">
        <f t="shared" si="83"/>
      </c>
      <c r="J243" s="15">
        <f t="shared" si="84"/>
      </c>
      <c r="K243" s="15">
        <f t="shared" si="85"/>
      </c>
      <c r="L243" s="15">
        <f t="shared" si="86"/>
      </c>
      <c r="M243" s="15">
        <f t="shared" si="87"/>
      </c>
      <c r="N243" s="18">
        <f t="shared" si="66"/>
      </c>
      <c r="O243" s="18">
        <f t="shared" si="67"/>
      </c>
      <c r="P243" s="18">
        <f t="shared" si="68"/>
      </c>
      <c r="Q243" s="18">
        <f t="shared" si="69"/>
      </c>
      <c r="R243" s="18">
        <f t="shared" si="70"/>
      </c>
      <c r="S243" s="18">
        <f t="shared" si="71"/>
      </c>
      <c r="T243" s="18">
        <f t="shared" si="72"/>
      </c>
      <c r="U243" s="18">
        <f t="shared" si="73"/>
      </c>
      <c r="V243" s="18">
        <f t="shared" si="74"/>
      </c>
      <c r="W243" s="18">
        <f t="shared" si="89"/>
      </c>
      <c r="X243" s="18">
        <f t="shared" si="78"/>
      </c>
      <c r="Y243" s="187">
        <f t="shared" si="76"/>
      </c>
      <c r="Z243" s="195">
        <f t="shared" si="90"/>
        <v>0</v>
      </c>
    </row>
    <row r="244" spans="1:26" ht="11.25">
      <c r="A244" s="29"/>
      <c r="B244" s="14"/>
      <c r="C244" s="14"/>
      <c r="D244" s="131"/>
      <c r="E244" s="35"/>
      <c r="F244" s="12"/>
      <c r="G244" s="15"/>
      <c r="H244" s="15">
        <f t="shared" si="82"/>
      </c>
      <c r="I244" s="15">
        <f t="shared" si="83"/>
      </c>
      <c r="J244" s="15">
        <f t="shared" si="84"/>
      </c>
      <c r="K244" s="15">
        <f t="shared" si="85"/>
      </c>
      <c r="L244" s="15">
        <f t="shared" si="86"/>
      </c>
      <c r="M244" s="15">
        <f t="shared" si="87"/>
      </c>
      <c r="N244" s="18">
        <f t="shared" si="66"/>
      </c>
      <c r="O244" s="18">
        <f t="shared" si="67"/>
      </c>
      <c r="P244" s="18">
        <f t="shared" si="68"/>
      </c>
      <c r="Q244" s="18">
        <f t="shared" si="69"/>
      </c>
      <c r="R244" s="18">
        <f t="shared" si="70"/>
      </c>
      <c r="S244" s="18">
        <f t="shared" si="71"/>
      </c>
      <c r="T244" s="18">
        <f t="shared" si="72"/>
      </c>
      <c r="U244" s="18">
        <f t="shared" si="73"/>
      </c>
      <c r="V244" s="18">
        <f t="shared" si="74"/>
      </c>
      <c r="W244" s="18">
        <f t="shared" si="89"/>
      </c>
      <c r="X244" s="18">
        <f t="shared" si="78"/>
      </c>
      <c r="Y244" s="187">
        <f t="shared" si="76"/>
      </c>
      <c r="Z244" s="195">
        <f t="shared" si="90"/>
        <v>0</v>
      </c>
    </row>
    <row r="245" spans="1:26" ht="11.25">
      <c r="A245" s="29"/>
      <c r="B245" s="14"/>
      <c r="C245" s="14"/>
      <c r="D245" s="131"/>
      <c r="E245" s="35"/>
      <c r="F245" s="12"/>
      <c r="G245" s="15"/>
      <c r="H245" s="15">
        <f t="shared" si="82"/>
      </c>
      <c r="I245" s="15">
        <f t="shared" si="83"/>
      </c>
      <c r="J245" s="15">
        <f t="shared" si="84"/>
      </c>
      <c r="K245" s="15">
        <f t="shared" si="85"/>
      </c>
      <c r="L245" s="15">
        <f t="shared" si="86"/>
      </c>
      <c r="M245" s="15">
        <f t="shared" si="87"/>
      </c>
      <c r="N245" s="18">
        <f t="shared" si="66"/>
      </c>
      <c r="O245" s="18">
        <f t="shared" si="67"/>
      </c>
      <c r="P245" s="18">
        <f t="shared" si="68"/>
      </c>
      <c r="Q245" s="18">
        <f t="shared" si="69"/>
      </c>
      <c r="R245" s="18">
        <f t="shared" si="70"/>
      </c>
      <c r="S245" s="18">
        <f t="shared" si="71"/>
      </c>
      <c r="T245" s="18">
        <f t="shared" si="72"/>
      </c>
      <c r="U245" s="18">
        <f t="shared" si="73"/>
      </c>
      <c r="V245" s="18">
        <f t="shared" si="74"/>
      </c>
      <c r="W245" s="18">
        <f t="shared" si="89"/>
      </c>
      <c r="X245" s="18">
        <f t="shared" si="78"/>
      </c>
      <c r="Y245" s="187">
        <f t="shared" si="76"/>
      </c>
      <c r="Z245" s="195">
        <f t="shared" si="90"/>
        <v>0</v>
      </c>
    </row>
    <row r="246" spans="1:26" ht="11.25">
      <c r="A246" s="29"/>
      <c r="B246" s="14"/>
      <c r="C246" s="14"/>
      <c r="D246" s="131"/>
      <c r="E246" s="35"/>
      <c r="F246" s="12"/>
      <c r="G246" s="15"/>
      <c r="H246" s="15">
        <f t="shared" si="82"/>
      </c>
      <c r="I246" s="15">
        <f t="shared" si="83"/>
      </c>
      <c r="J246" s="15">
        <f t="shared" si="84"/>
      </c>
      <c r="K246" s="15">
        <f t="shared" si="85"/>
      </c>
      <c r="L246" s="15">
        <f t="shared" si="86"/>
      </c>
      <c r="M246" s="15">
        <f t="shared" si="87"/>
      </c>
      <c r="N246" s="18">
        <f t="shared" si="66"/>
      </c>
      <c r="O246" s="18">
        <f t="shared" si="67"/>
      </c>
      <c r="P246" s="18">
        <f t="shared" si="68"/>
      </c>
      <c r="Q246" s="18">
        <f t="shared" si="69"/>
      </c>
      <c r="R246" s="18">
        <f t="shared" si="70"/>
      </c>
      <c r="S246" s="18">
        <f t="shared" si="71"/>
      </c>
      <c r="T246" s="18">
        <f t="shared" si="72"/>
      </c>
      <c r="U246" s="18">
        <f t="shared" si="73"/>
      </c>
      <c r="V246" s="18">
        <f t="shared" si="74"/>
      </c>
      <c r="W246" s="18">
        <f t="shared" si="89"/>
      </c>
      <c r="X246" s="18">
        <f t="shared" si="78"/>
      </c>
      <c r="Y246" s="187">
        <f t="shared" si="76"/>
      </c>
      <c r="Z246" s="195">
        <f t="shared" si="90"/>
        <v>0</v>
      </c>
    </row>
    <row r="247" spans="1:26" ht="11.25">
      <c r="A247" s="29"/>
      <c r="B247" s="14"/>
      <c r="C247" s="14"/>
      <c r="D247" s="131"/>
      <c r="E247" s="35"/>
      <c r="F247" s="12"/>
      <c r="G247" s="15"/>
      <c r="H247" s="15">
        <f t="shared" si="82"/>
      </c>
      <c r="I247" s="15">
        <f t="shared" si="83"/>
      </c>
      <c r="J247" s="15">
        <f t="shared" si="84"/>
      </c>
      <c r="K247" s="15">
        <f t="shared" si="85"/>
      </c>
      <c r="L247" s="15">
        <f t="shared" si="86"/>
      </c>
      <c r="M247" s="15">
        <f t="shared" si="87"/>
      </c>
      <c r="N247" s="18">
        <f t="shared" si="66"/>
      </c>
      <c r="O247" s="18">
        <f t="shared" si="67"/>
      </c>
      <c r="P247" s="18">
        <f t="shared" si="68"/>
      </c>
      <c r="Q247" s="18">
        <f t="shared" si="69"/>
      </c>
      <c r="R247" s="18">
        <f t="shared" si="70"/>
      </c>
      <c r="S247" s="18">
        <f t="shared" si="71"/>
      </c>
      <c r="T247" s="18">
        <f t="shared" si="72"/>
      </c>
      <c r="U247" s="18">
        <f t="shared" si="73"/>
      </c>
      <c r="V247" s="18">
        <f t="shared" si="74"/>
      </c>
      <c r="W247" s="18">
        <f t="shared" si="89"/>
      </c>
      <c r="X247" s="18">
        <f t="shared" si="78"/>
      </c>
      <c r="Y247" s="187">
        <f t="shared" si="76"/>
      </c>
      <c r="Z247" s="195">
        <f t="shared" si="90"/>
        <v>0</v>
      </c>
    </row>
    <row r="248" spans="1:26" ht="11.25">
      <c r="A248" s="29"/>
      <c r="B248" s="14"/>
      <c r="C248" s="14"/>
      <c r="D248" s="131"/>
      <c r="E248" s="35"/>
      <c r="F248" s="12"/>
      <c r="G248" s="15"/>
      <c r="H248" s="15">
        <f t="shared" si="82"/>
      </c>
      <c r="I248" s="15">
        <f t="shared" si="83"/>
      </c>
      <c r="J248" s="15">
        <f t="shared" si="84"/>
      </c>
      <c r="K248" s="15">
        <f t="shared" si="85"/>
      </c>
      <c r="L248" s="15">
        <f t="shared" si="86"/>
      </c>
      <c r="M248" s="15">
        <f t="shared" si="87"/>
      </c>
      <c r="N248" s="18">
        <f t="shared" si="66"/>
      </c>
      <c r="O248" s="18">
        <f t="shared" si="67"/>
      </c>
      <c r="P248" s="18">
        <f t="shared" si="68"/>
      </c>
      <c r="Q248" s="18">
        <f t="shared" si="69"/>
      </c>
      <c r="R248" s="18">
        <f t="shared" si="70"/>
      </c>
      <c r="S248" s="18">
        <f t="shared" si="71"/>
      </c>
      <c r="T248" s="18">
        <f t="shared" si="72"/>
      </c>
      <c r="U248" s="18">
        <f t="shared" si="73"/>
      </c>
      <c r="V248" s="18">
        <f t="shared" si="74"/>
      </c>
      <c r="W248" s="18">
        <f t="shared" si="89"/>
      </c>
      <c r="X248" s="18">
        <f t="shared" si="78"/>
      </c>
      <c r="Y248" s="187">
        <f t="shared" si="76"/>
      </c>
      <c r="Z248" s="195">
        <f t="shared" si="90"/>
        <v>0</v>
      </c>
    </row>
    <row r="249" spans="1:26" ht="12.75" customHeight="1">
      <c r="A249" s="29"/>
      <c r="B249" s="14"/>
      <c r="C249" s="14"/>
      <c r="D249" s="131"/>
      <c r="E249" s="35"/>
      <c r="F249" s="12"/>
      <c r="G249" s="15"/>
      <c r="H249" s="15">
        <f t="shared" si="82"/>
      </c>
      <c r="I249" s="15">
        <f t="shared" si="83"/>
      </c>
      <c r="J249" s="15">
        <f t="shared" si="84"/>
      </c>
      <c r="K249" s="15">
        <f t="shared" si="85"/>
      </c>
      <c r="L249" s="15">
        <f t="shared" si="86"/>
      </c>
      <c r="M249" s="15">
        <f t="shared" si="87"/>
      </c>
      <c r="N249" s="18">
        <f t="shared" si="66"/>
      </c>
      <c r="O249" s="18">
        <f t="shared" si="67"/>
      </c>
      <c r="P249" s="18">
        <f t="shared" si="68"/>
      </c>
      <c r="Q249" s="18">
        <f t="shared" si="69"/>
      </c>
      <c r="R249" s="18">
        <f t="shared" si="70"/>
      </c>
      <c r="S249" s="18">
        <f t="shared" si="71"/>
      </c>
      <c r="T249" s="18">
        <f t="shared" si="72"/>
      </c>
      <c r="U249" s="18">
        <f t="shared" si="73"/>
      </c>
      <c r="V249" s="18">
        <f t="shared" si="74"/>
      </c>
      <c r="W249" s="18">
        <f t="shared" si="89"/>
      </c>
      <c r="X249" s="18">
        <f t="shared" si="78"/>
      </c>
      <c r="Y249" s="187">
        <f t="shared" si="76"/>
      </c>
      <c r="Z249" s="195">
        <f t="shared" si="90"/>
        <v>0</v>
      </c>
    </row>
    <row r="250" spans="1:26" ht="11.25">
      <c r="A250" s="29"/>
      <c r="B250" s="14"/>
      <c r="C250" s="14"/>
      <c r="D250" s="131"/>
      <c r="E250" s="35"/>
      <c r="F250" s="12"/>
      <c r="G250" s="15"/>
      <c r="H250" s="15">
        <f t="shared" si="82"/>
      </c>
      <c r="I250" s="15">
        <f t="shared" si="83"/>
      </c>
      <c r="J250" s="15">
        <f t="shared" si="84"/>
      </c>
      <c r="K250" s="15">
        <f t="shared" si="85"/>
      </c>
      <c r="L250" s="15">
        <f t="shared" si="86"/>
      </c>
      <c r="M250" s="15">
        <f t="shared" si="87"/>
      </c>
      <c r="N250" s="18">
        <f t="shared" si="66"/>
      </c>
      <c r="O250" s="18">
        <f t="shared" si="67"/>
      </c>
      <c r="P250" s="18">
        <f t="shared" si="68"/>
      </c>
      <c r="Q250" s="18">
        <f t="shared" si="69"/>
      </c>
      <c r="R250" s="18">
        <f t="shared" si="70"/>
      </c>
      <c r="S250" s="18">
        <f t="shared" si="71"/>
      </c>
      <c r="T250" s="18">
        <f t="shared" si="72"/>
      </c>
      <c r="U250" s="18">
        <f t="shared" si="73"/>
      </c>
      <c r="V250" s="18">
        <f t="shared" si="74"/>
      </c>
      <c r="W250" s="18">
        <f t="shared" si="89"/>
      </c>
      <c r="X250" s="18">
        <f t="shared" si="78"/>
      </c>
      <c r="Y250" s="187">
        <f t="shared" si="76"/>
      </c>
      <c r="Z250" s="195">
        <f t="shared" si="90"/>
        <v>0</v>
      </c>
    </row>
    <row r="251" spans="1:26" ht="11.25">
      <c r="A251" s="29"/>
      <c r="B251" s="14"/>
      <c r="C251" s="14"/>
      <c r="D251" s="131"/>
      <c r="E251" s="35"/>
      <c r="F251" s="12"/>
      <c r="G251" s="15"/>
      <c r="H251" s="15">
        <f t="shared" si="82"/>
      </c>
      <c r="I251" s="15">
        <f t="shared" si="83"/>
      </c>
      <c r="J251" s="15">
        <f t="shared" si="84"/>
      </c>
      <c r="K251" s="15">
        <f t="shared" si="85"/>
      </c>
      <c r="L251" s="15">
        <f t="shared" si="86"/>
      </c>
      <c r="M251" s="15">
        <f t="shared" si="87"/>
      </c>
      <c r="N251" s="18">
        <f t="shared" si="66"/>
      </c>
      <c r="O251" s="18">
        <f t="shared" si="67"/>
      </c>
      <c r="P251" s="18">
        <f t="shared" si="68"/>
      </c>
      <c r="Q251" s="18">
        <f t="shared" si="69"/>
      </c>
      <c r="R251" s="18">
        <f t="shared" si="70"/>
      </c>
      <c r="S251" s="18">
        <f t="shared" si="71"/>
      </c>
      <c r="T251" s="18">
        <f t="shared" si="72"/>
      </c>
      <c r="U251" s="18">
        <f t="shared" si="73"/>
      </c>
      <c r="V251" s="18">
        <f t="shared" si="74"/>
      </c>
      <c r="W251" s="18">
        <f t="shared" si="89"/>
      </c>
      <c r="X251" s="18">
        <f t="shared" si="78"/>
      </c>
      <c r="Y251" s="187">
        <f t="shared" si="76"/>
      </c>
      <c r="Z251" s="195">
        <f t="shared" si="90"/>
        <v>0</v>
      </c>
    </row>
    <row r="252" spans="1:26" ht="11.25">
      <c r="A252" s="29"/>
      <c r="B252" s="14"/>
      <c r="C252" s="14"/>
      <c r="D252" s="131"/>
      <c r="E252" s="35"/>
      <c r="F252" s="12"/>
      <c r="G252" s="15"/>
      <c r="H252" s="15">
        <f t="shared" si="82"/>
      </c>
      <c r="I252" s="15">
        <f t="shared" si="83"/>
      </c>
      <c r="J252" s="15">
        <f t="shared" si="84"/>
      </c>
      <c r="K252" s="15">
        <f t="shared" si="85"/>
      </c>
      <c r="L252" s="15">
        <f t="shared" si="86"/>
      </c>
      <c r="M252" s="15">
        <f t="shared" si="87"/>
      </c>
      <c r="N252" s="18">
        <f t="shared" si="66"/>
      </c>
      <c r="O252" s="18">
        <f t="shared" si="67"/>
      </c>
      <c r="P252" s="18">
        <f t="shared" si="68"/>
      </c>
      <c r="Q252" s="18">
        <f t="shared" si="69"/>
      </c>
      <c r="R252" s="18">
        <f t="shared" si="70"/>
      </c>
      <c r="S252" s="18">
        <f t="shared" si="71"/>
      </c>
      <c r="T252" s="18">
        <f t="shared" si="72"/>
      </c>
      <c r="U252" s="18">
        <f t="shared" si="73"/>
      </c>
      <c r="V252" s="18">
        <f t="shared" si="74"/>
      </c>
      <c r="W252" s="18">
        <f t="shared" si="89"/>
      </c>
      <c r="X252" s="18">
        <f t="shared" si="78"/>
      </c>
      <c r="Y252" s="187">
        <f t="shared" si="76"/>
      </c>
      <c r="Z252" s="195">
        <f t="shared" si="90"/>
        <v>0</v>
      </c>
    </row>
    <row r="253" spans="1:26" ht="11.25">
      <c r="A253" s="29"/>
      <c r="B253" s="14"/>
      <c r="C253" s="14"/>
      <c r="D253" s="131"/>
      <c r="E253" s="35"/>
      <c r="F253" s="12"/>
      <c r="G253" s="15"/>
      <c r="H253" s="15">
        <f t="shared" si="82"/>
      </c>
      <c r="I253" s="15">
        <f t="shared" si="83"/>
      </c>
      <c r="J253" s="15">
        <f t="shared" si="84"/>
      </c>
      <c r="K253" s="15">
        <f t="shared" si="85"/>
      </c>
      <c r="L253" s="15">
        <f t="shared" si="86"/>
      </c>
      <c r="M253" s="15">
        <f t="shared" si="87"/>
      </c>
      <c r="N253" s="18">
        <f t="shared" si="66"/>
      </c>
      <c r="O253" s="18">
        <f t="shared" si="67"/>
      </c>
      <c r="P253" s="18">
        <f t="shared" si="68"/>
      </c>
      <c r="Q253" s="18">
        <f t="shared" si="69"/>
      </c>
      <c r="R253" s="18">
        <f t="shared" si="70"/>
      </c>
      <c r="S253" s="18">
        <f t="shared" si="71"/>
      </c>
      <c r="T253" s="18">
        <f t="shared" si="72"/>
      </c>
      <c r="U253" s="18">
        <f t="shared" si="73"/>
      </c>
      <c r="V253" s="18">
        <f t="shared" si="74"/>
      </c>
      <c r="W253" s="18">
        <f t="shared" si="89"/>
      </c>
      <c r="X253" s="18">
        <f t="shared" si="78"/>
      </c>
      <c r="Y253" s="187">
        <f t="shared" si="76"/>
      </c>
      <c r="Z253" s="195">
        <f t="shared" si="90"/>
        <v>0</v>
      </c>
    </row>
    <row r="254" spans="1:26" ht="11.25">
      <c r="A254" s="29"/>
      <c r="B254" s="14"/>
      <c r="C254" s="14"/>
      <c r="D254" s="131"/>
      <c r="E254" s="35"/>
      <c r="F254" s="12"/>
      <c r="G254" s="15"/>
      <c r="H254" s="15">
        <f t="shared" si="82"/>
      </c>
      <c r="I254" s="15">
        <f t="shared" si="83"/>
      </c>
      <c r="J254" s="15">
        <f t="shared" si="84"/>
      </c>
      <c r="K254" s="15">
        <f t="shared" si="85"/>
      </c>
      <c r="L254" s="15">
        <f t="shared" si="86"/>
      </c>
      <c r="M254" s="15">
        <f t="shared" si="87"/>
      </c>
      <c r="N254" s="18">
        <f t="shared" si="66"/>
      </c>
      <c r="O254" s="18">
        <f t="shared" si="67"/>
      </c>
      <c r="P254" s="18">
        <f t="shared" si="68"/>
      </c>
      <c r="Q254" s="18">
        <f t="shared" si="69"/>
      </c>
      <c r="R254" s="18">
        <f t="shared" si="70"/>
      </c>
      <c r="S254" s="18">
        <f t="shared" si="71"/>
      </c>
      <c r="T254" s="18">
        <f t="shared" si="72"/>
      </c>
      <c r="U254" s="18">
        <f t="shared" si="73"/>
      </c>
      <c r="V254" s="18">
        <f t="shared" si="74"/>
      </c>
      <c r="W254" s="18">
        <f t="shared" si="89"/>
      </c>
      <c r="X254" s="18">
        <f t="shared" si="78"/>
      </c>
      <c r="Y254" s="187">
        <f t="shared" si="76"/>
      </c>
      <c r="Z254" s="195">
        <f t="shared" si="90"/>
        <v>0</v>
      </c>
    </row>
    <row r="255" spans="1:26" ht="11.25">
      <c r="A255" s="29"/>
      <c r="B255" s="14"/>
      <c r="C255" s="14"/>
      <c r="D255" s="131"/>
      <c r="E255" s="35"/>
      <c r="F255" s="12"/>
      <c r="G255" s="15"/>
      <c r="H255" s="15">
        <f t="shared" si="82"/>
      </c>
      <c r="I255" s="15">
        <f t="shared" si="83"/>
      </c>
      <c r="J255" s="15">
        <f t="shared" si="84"/>
      </c>
      <c r="K255" s="15">
        <f t="shared" si="85"/>
      </c>
      <c r="L255" s="15">
        <f t="shared" si="86"/>
      </c>
      <c r="M255" s="15">
        <f t="shared" si="87"/>
      </c>
      <c r="N255" s="18">
        <f t="shared" si="66"/>
      </c>
      <c r="O255" s="18">
        <f t="shared" si="67"/>
      </c>
      <c r="P255" s="18">
        <f t="shared" si="68"/>
      </c>
      <c r="Q255" s="18">
        <f t="shared" si="69"/>
      </c>
      <c r="R255" s="18">
        <f t="shared" si="70"/>
      </c>
      <c r="S255" s="18">
        <f t="shared" si="71"/>
      </c>
      <c r="T255" s="18">
        <f t="shared" si="72"/>
      </c>
      <c r="U255" s="18">
        <f t="shared" si="73"/>
      </c>
      <c r="V255" s="18">
        <f t="shared" si="74"/>
      </c>
      <c r="W255" s="18">
        <f aca="true" t="shared" si="91" ref="W255:W260">IF($G255=20,E255,"")</f>
      </c>
      <c r="X255" s="18">
        <f t="shared" si="78"/>
      </c>
      <c r="Y255" s="187">
        <f t="shared" si="76"/>
      </c>
      <c r="Z255" s="195">
        <f aca="true" t="shared" si="92" ref="Z255:Z260">SUM(N255:Y255)</f>
        <v>0</v>
      </c>
    </row>
    <row r="256" spans="1:26" ht="11.25">
      <c r="A256" s="29"/>
      <c r="B256" s="14"/>
      <c r="C256" s="14"/>
      <c r="D256" s="131"/>
      <c r="E256" s="35"/>
      <c r="F256" s="12"/>
      <c r="G256" s="15"/>
      <c r="H256" s="15">
        <f t="shared" si="82"/>
      </c>
      <c r="I256" s="15">
        <f t="shared" si="83"/>
      </c>
      <c r="J256" s="15">
        <f t="shared" si="84"/>
      </c>
      <c r="K256" s="15">
        <f t="shared" si="85"/>
      </c>
      <c r="L256" s="15">
        <f t="shared" si="86"/>
      </c>
      <c r="M256" s="15">
        <f t="shared" si="87"/>
      </c>
      <c r="N256" s="18">
        <f t="shared" si="66"/>
      </c>
      <c r="O256" s="18">
        <f t="shared" si="67"/>
      </c>
      <c r="P256" s="18">
        <f t="shared" si="68"/>
      </c>
      <c r="Q256" s="18">
        <f t="shared" si="69"/>
      </c>
      <c r="R256" s="18">
        <f t="shared" si="70"/>
      </c>
      <c r="S256" s="18">
        <f t="shared" si="71"/>
      </c>
      <c r="T256" s="18">
        <f t="shared" si="72"/>
      </c>
      <c r="U256" s="18">
        <f t="shared" si="73"/>
      </c>
      <c r="V256" s="18">
        <f t="shared" si="74"/>
      </c>
      <c r="W256" s="18">
        <f t="shared" si="91"/>
      </c>
      <c r="X256" s="18">
        <f t="shared" si="78"/>
      </c>
      <c r="Y256" s="187">
        <f t="shared" si="76"/>
      </c>
      <c r="Z256" s="195">
        <f t="shared" si="92"/>
        <v>0</v>
      </c>
    </row>
    <row r="257" spans="1:26" ht="11.25">
      <c r="A257" s="29"/>
      <c r="B257" s="14"/>
      <c r="C257" s="14"/>
      <c r="D257" s="131"/>
      <c r="E257" s="35"/>
      <c r="F257" s="12"/>
      <c r="G257" s="15"/>
      <c r="H257" s="15">
        <f t="shared" si="82"/>
      </c>
      <c r="I257" s="15">
        <f t="shared" si="83"/>
      </c>
      <c r="J257" s="15">
        <f t="shared" si="84"/>
      </c>
      <c r="K257" s="15">
        <f t="shared" si="85"/>
      </c>
      <c r="L257" s="15">
        <f t="shared" si="86"/>
      </c>
      <c r="M257" s="15">
        <f t="shared" si="87"/>
      </c>
      <c r="N257" s="18">
        <f t="shared" si="66"/>
      </c>
      <c r="O257" s="18">
        <f t="shared" si="67"/>
      </c>
      <c r="P257" s="18">
        <f t="shared" si="68"/>
      </c>
      <c r="Q257" s="18">
        <f t="shared" si="69"/>
      </c>
      <c r="R257" s="18">
        <f t="shared" si="70"/>
      </c>
      <c r="S257" s="18">
        <f t="shared" si="71"/>
      </c>
      <c r="T257" s="18">
        <f t="shared" si="72"/>
      </c>
      <c r="U257" s="18">
        <f t="shared" si="73"/>
      </c>
      <c r="V257" s="18">
        <f t="shared" si="74"/>
      </c>
      <c r="W257" s="18">
        <f t="shared" si="91"/>
      </c>
      <c r="X257" s="18">
        <f t="shared" si="78"/>
      </c>
      <c r="Y257" s="187">
        <f t="shared" si="76"/>
      </c>
      <c r="Z257" s="195">
        <f t="shared" si="92"/>
        <v>0</v>
      </c>
    </row>
    <row r="258" spans="1:26" ht="11.25">
      <c r="A258" s="29"/>
      <c r="B258" s="14"/>
      <c r="C258" s="14"/>
      <c r="D258" s="131"/>
      <c r="E258" s="35"/>
      <c r="F258" s="12"/>
      <c r="G258" s="15"/>
      <c r="H258" s="15">
        <f t="shared" si="82"/>
      </c>
      <c r="I258" s="15">
        <f t="shared" si="83"/>
      </c>
      <c r="J258" s="15">
        <f t="shared" si="84"/>
      </c>
      <c r="K258" s="15">
        <f t="shared" si="85"/>
      </c>
      <c r="L258" s="15">
        <f t="shared" si="86"/>
      </c>
      <c r="M258" s="15">
        <f t="shared" si="87"/>
      </c>
      <c r="N258" s="18">
        <f t="shared" si="66"/>
      </c>
      <c r="O258" s="18">
        <f t="shared" si="67"/>
      </c>
      <c r="P258" s="18">
        <f t="shared" si="68"/>
      </c>
      <c r="Q258" s="18">
        <f t="shared" si="69"/>
      </c>
      <c r="R258" s="18">
        <f t="shared" si="70"/>
      </c>
      <c r="S258" s="18">
        <f t="shared" si="71"/>
      </c>
      <c r="T258" s="18">
        <f t="shared" si="72"/>
      </c>
      <c r="U258" s="18">
        <f t="shared" si="73"/>
      </c>
      <c r="V258" s="18">
        <f t="shared" si="74"/>
      </c>
      <c r="W258" s="18">
        <f t="shared" si="91"/>
      </c>
      <c r="X258" s="18">
        <f t="shared" si="78"/>
      </c>
      <c r="Y258" s="187">
        <f t="shared" si="76"/>
      </c>
      <c r="Z258" s="195">
        <f t="shared" si="92"/>
        <v>0</v>
      </c>
    </row>
    <row r="259" spans="1:26" ht="11.25">
      <c r="A259" s="29"/>
      <c r="B259" s="14"/>
      <c r="C259" s="14"/>
      <c r="D259" s="131"/>
      <c r="E259" s="35"/>
      <c r="F259" s="12"/>
      <c r="G259" s="15"/>
      <c r="H259" s="15">
        <f t="shared" si="82"/>
      </c>
      <c r="I259" s="15">
        <f t="shared" si="83"/>
      </c>
      <c r="J259" s="15">
        <f t="shared" si="84"/>
      </c>
      <c r="K259" s="15">
        <f t="shared" si="85"/>
      </c>
      <c r="L259" s="15">
        <f t="shared" si="86"/>
      </c>
      <c r="M259" s="15">
        <f t="shared" si="87"/>
      </c>
      <c r="N259" s="18">
        <f t="shared" si="66"/>
      </c>
      <c r="O259" s="18">
        <f t="shared" si="67"/>
      </c>
      <c r="P259" s="18">
        <f t="shared" si="68"/>
      </c>
      <c r="Q259" s="18">
        <f t="shared" si="69"/>
      </c>
      <c r="R259" s="18">
        <f t="shared" si="70"/>
      </c>
      <c r="S259" s="18">
        <f t="shared" si="71"/>
      </c>
      <c r="T259" s="18">
        <f t="shared" si="72"/>
      </c>
      <c r="U259" s="18">
        <f t="shared" si="73"/>
      </c>
      <c r="V259" s="18">
        <f t="shared" si="74"/>
      </c>
      <c r="W259" s="18">
        <f t="shared" si="91"/>
      </c>
      <c r="X259" s="18">
        <f t="shared" si="78"/>
      </c>
      <c r="Y259" s="187">
        <f t="shared" si="76"/>
      </c>
      <c r="Z259" s="195">
        <f t="shared" si="92"/>
        <v>0</v>
      </c>
    </row>
    <row r="260" spans="1:26" ht="11.25">
      <c r="A260" s="29"/>
      <c r="B260" s="14"/>
      <c r="C260" s="14"/>
      <c r="D260" s="131"/>
      <c r="E260" s="35"/>
      <c r="F260" s="12"/>
      <c r="G260" s="15"/>
      <c r="H260" s="15">
        <f t="shared" si="82"/>
      </c>
      <c r="I260" s="15">
        <f t="shared" si="83"/>
      </c>
      <c r="J260" s="15">
        <f t="shared" si="84"/>
      </c>
      <c r="K260" s="15">
        <f t="shared" si="85"/>
      </c>
      <c r="L260" s="15">
        <f t="shared" si="86"/>
      </c>
      <c r="M260" s="15">
        <f t="shared" si="87"/>
      </c>
      <c r="N260" s="18">
        <f t="shared" si="66"/>
      </c>
      <c r="O260" s="18">
        <f t="shared" si="67"/>
      </c>
      <c r="P260" s="18">
        <f t="shared" si="68"/>
      </c>
      <c r="Q260" s="18">
        <f t="shared" si="69"/>
      </c>
      <c r="R260" s="18">
        <f t="shared" si="70"/>
      </c>
      <c r="S260" s="18">
        <f t="shared" si="71"/>
      </c>
      <c r="T260" s="18">
        <f t="shared" si="72"/>
      </c>
      <c r="U260" s="18">
        <f t="shared" si="73"/>
      </c>
      <c r="V260" s="18">
        <f t="shared" si="74"/>
      </c>
      <c r="W260" s="18">
        <f t="shared" si="91"/>
      </c>
      <c r="X260" s="18">
        <f t="shared" si="78"/>
      </c>
      <c r="Y260" s="187">
        <f t="shared" si="76"/>
      </c>
      <c r="Z260" s="195">
        <f t="shared" si="92"/>
        <v>0</v>
      </c>
    </row>
    <row r="261" spans="1:26" ht="11.25">
      <c r="A261" s="29"/>
      <c r="B261" s="14"/>
      <c r="C261" s="14"/>
      <c r="D261" s="131"/>
      <c r="E261" s="35"/>
      <c r="F261" s="12"/>
      <c r="G261" s="15"/>
      <c r="H261" s="15">
        <f t="shared" si="82"/>
      </c>
      <c r="I261" s="15">
        <f t="shared" si="83"/>
      </c>
      <c r="J261" s="15">
        <f t="shared" si="84"/>
      </c>
      <c r="K261" s="15">
        <f t="shared" si="85"/>
      </c>
      <c r="L261" s="15">
        <f t="shared" si="86"/>
      </c>
      <c r="M261" s="15">
        <f t="shared" si="87"/>
      </c>
      <c r="N261" s="18">
        <f t="shared" si="66"/>
      </c>
      <c r="O261" s="18">
        <f t="shared" si="67"/>
      </c>
      <c r="P261" s="18">
        <f t="shared" si="68"/>
      </c>
      <c r="Q261" s="18">
        <f t="shared" si="69"/>
      </c>
      <c r="R261" s="18">
        <f t="shared" si="70"/>
      </c>
      <c r="S261" s="18">
        <f t="shared" si="71"/>
      </c>
      <c r="T261" s="18">
        <f t="shared" si="72"/>
      </c>
      <c r="U261" s="18">
        <f t="shared" si="73"/>
      </c>
      <c r="V261" s="18">
        <f t="shared" si="74"/>
      </c>
      <c r="W261" s="18">
        <f aca="true" t="shared" si="93" ref="W261:W280">IF($G261=20,E261,"")</f>
      </c>
      <c r="X261" s="18">
        <f t="shared" si="78"/>
      </c>
      <c r="Y261" s="187">
        <f t="shared" si="76"/>
      </c>
      <c r="Z261" s="195">
        <f aca="true" t="shared" si="94" ref="Z261:Z280">SUM(N261:Y261)</f>
        <v>0</v>
      </c>
    </row>
    <row r="262" spans="1:26" ht="11.25">
      <c r="A262" s="29"/>
      <c r="B262" s="14"/>
      <c r="C262" s="14"/>
      <c r="D262" s="131"/>
      <c r="E262" s="35"/>
      <c r="F262" s="12"/>
      <c r="G262" s="15"/>
      <c r="H262" s="15">
        <f t="shared" si="82"/>
      </c>
      <c r="I262" s="15">
        <f t="shared" si="83"/>
      </c>
      <c r="J262" s="15">
        <f t="shared" si="84"/>
      </c>
      <c r="K262" s="15">
        <f t="shared" si="85"/>
      </c>
      <c r="L262" s="15">
        <f t="shared" si="86"/>
      </c>
      <c r="M262" s="15">
        <f t="shared" si="87"/>
      </c>
      <c r="N262" s="18">
        <f t="shared" si="66"/>
      </c>
      <c r="O262" s="18">
        <f t="shared" si="67"/>
      </c>
      <c r="P262" s="18">
        <f t="shared" si="68"/>
      </c>
      <c r="Q262" s="18">
        <f t="shared" si="69"/>
      </c>
      <c r="R262" s="18">
        <f t="shared" si="70"/>
      </c>
      <c r="S262" s="18">
        <f t="shared" si="71"/>
      </c>
      <c r="T262" s="18">
        <f t="shared" si="72"/>
      </c>
      <c r="U262" s="18">
        <f t="shared" si="73"/>
      </c>
      <c r="V262" s="18">
        <f t="shared" si="74"/>
      </c>
      <c r="W262" s="18">
        <f t="shared" si="93"/>
      </c>
      <c r="X262" s="18">
        <f t="shared" si="78"/>
      </c>
      <c r="Y262" s="187">
        <f t="shared" si="76"/>
      </c>
      <c r="Z262" s="195">
        <f t="shared" si="94"/>
        <v>0</v>
      </c>
    </row>
    <row r="263" spans="1:26" ht="11.25">
      <c r="A263" s="29"/>
      <c r="B263" s="14"/>
      <c r="C263" s="14"/>
      <c r="D263" s="131"/>
      <c r="E263" s="35"/>
      <c r="F263" s="12"/>
      <c r="G263" s="15"/>
      <c r="H263" s="15">
        <f t="shared" si="82"/>
      </c>
      <c r="I263" s="15">
        <f t="shared" si="83"/>
      </c>
      <c r="J263" s="15">
        <f t="shared" si="84"/>
      </c>
      <c r="K263" s="15">
        <f t="shared" si="85"/>
      </c>
      <c r="L263" s="15">
        <f t="shared" si="86"/>
      </c>
      <c r="M263" s="15">
        <f t="shared" si="87"/>
      </c>
      <c r="N263" s="18">
        <f t="shared" si="66"/>
      </c>
      <c r="O263" s="18">
        <f t="shared" si="67"/>
      </c>
      <c r="P263" s="18">
        <f t="shared" si="68"/>
      </c>
      <c r="Q263" s="18">
        <f t="shared" si="69"/>
      </c>
      <c r="R263" s="18">
        <f t="shared" si="70"/>
      </c>
      <c r="S263" s="18">
        <f t="shared" si="71"/>
      </c>
      <c r="T263" s="18">
        <f t="shared" si="72"/>
      </c>
      <c r="U263" s="18">
        <f t="shared" si="73"/>
      </c>
      <c r="V263" s="18">
        <f t="shared" si="74"/>
      </c>
      <c r="W263" s="18">
        <f t="shared" si="93"/>
      </c>
      <c r="X263" s="18">
        <f t="shared" si="78"/>
      </c>
      <c r="Y263" s="187">
        <f t="shared" si="76"/>
      </c>
      <c r="Z263" s="195">
        <f t="shared" si="94"/>
        <v>0</v>
      </c>
    </row>
    <row r="264" spans="1:26" ht="11.25">
      <c r="A264" s="29"/>
      <c r="B264" s="14"/>
      <c r="C264" s="14"/>
      <c r="D264" s="131"/>
      <c r="E264" s="35"/>
      <c r="F264" s="12"/>
      <c r="G264" s="15"/>
      <c r="H264" s="15">
        <f t="shared" si="82"/>
      </c>
      <c r="I264" s="15">
        <f t="shared" si="83"/>
      </c>
      <c r="J264" s="15">
        <f t="shared" si="84"/>
      </c>
      <c r="K264" s="15">
        <f t="shared" si="85"/>
      </c>
      <c r="L264" s="15">
        <f t="shared" si="86"/>
      </c>
      <c r="M264" s="15">
        <f t="shared" si="87"/>
      </c>
      <c r="N264" s="18">
        <f t="shared" si="66"/>
      </c>
      <c r="O264" s="18">
        <f t="shared" si="67"/>
      </c>
      <c r="P264" s="18">
        <f t="shared" si="68"/>
      </c>
      <c r="Q264" s="18">
        <f t="shared" si="69"/>
      </c>
      <c r="R264" s="18">
        <f t="shared" si="70"/>
      </c>
      <c r="S264" s="18">
        <f t="shared" si="71"/>
      </c>
      <c r="T264" s="18">
        <f t="shared" si="72"/>
      </c>
      <c r="U264" s="18">
        <f t="shared" si="73"/>
      </c>
      <c r="V264" s="18">
        <f t="shared" si="74"/>
      </c>
      <c r="W264" s="18">
        <f t="shared" si="93"/>
      </c>
      <c r="X264" s="18">
        <f t="shared" si="78"/>
      </c>
      <c r="Y264" s="187">
        <f t="shared" si="76"/>
      </c>
      <c r="Z264" s="195">
        <f t="shared" si="94"/>
        <v>0</v>
      </c>
    </row>
    <row r="265" spans="1:26" ht="11.25">
      <c r="A265" s="29"/>
      <c r="B265" s="14"/>
      <c r="C265" s="14"/>
      <c r="D265" s="131"/>
      <c r="E265" s="35"/>
      <c r="F265" s="12"/>
      <c r="G265" s="15"/>
      <c r="H265" s="15">
        <f t="shared" si="82"/>
      </c>
      <c r="I265" s="15">
        <f t="shared" si="83"/>
      </c>
      <c r="J265" s="15">
        <f t="shared" si="84"/>
      </c>
      <c r="K265" s="15">
        <f t="shared" si="85"/>
      </c>
      <c r="L265" s="15">
        <f t="shared" si="86"/>
      </c>
      <c r="M265" s="15">
        <f t="shared" si="87"/>
      </c>
      <c r="N265" s="18">
        <f t="shared" si="66"/>
      </c>
      <c r="O265" s="18">
        <f t="shared" si="67"/>
      </c>
      <c r="P265" s="18">
        <f t="shared" si="68"/>
      </c>
      <c r="Q265" s="18">
        <f t="shared" si="69"/>
      </c>
      <c r="R265" s="18">
        <f t="shared" si="70"/>
      </c>
      <c r="S265" s="18">
        <f t="shared" si="71"/>
      </c>
      <c r="T265" s="18">
        <f t="shared" si="72"/>
      </c>
      <c r="U265" s="18">
        <f t="shared" si="73"/>
      </c>
      <c r="V265" s="18">
        <f t="shared" si="74"/>
      </c>
      <c r="W265" s="18">
        <f t="shared" si="93"/>
      </c>
      <c r="X265" s="18">
        <f t="shared" si="78"/>
      </c>
      <c r="Y265" s="187">
        <f t="shared" si="76"/>
      </c>
      <c r="Z265" s="195">
        <f t="shared" si="94"/>
        <v>0</v>
      </c>
    </row>
    <row r="266" spans="1:26" ht="11.25">
      <c r="A266" s="29"/>
      <c r="B266" s="14"/>
      <c r="C266" s="14"/>
      <c r="D266" s="131"/>
      <c r="E266" s="35"/>
      <c r="F266" s="12"/>
      <c r="G266" s="15"/>
      <c r="H266" s="15">
        <f t="shared" si="82"/>
      </c>
      <c r="I266" s="15">
        <f t="shared" si="83"/>
      </c>
      <c r="J266" s="15">
        <f t="shared" si="84"/>
      </c>
      <c r="K266" s="15">
        <f t="shared" si="85"/>
      </c>
      <c r="L266" s="15">
        <f t="shared" si="86"/>
      </c>
      <c r="M266" s="15">
        <f t="shared" si="87"/>
      </c>
      <c r="N266" s="18">
        <f t="shared" si="66"/>
      </c>
      <c r="O266" s="18">
        <f t="shared" si="67"/>
      </c>
      <c r="P266" s="18">
        <f t="shared" si="68"/>
      </c>
      <c r="Q266" s="18">
        <f t="shared" si="69"/>
      </c>
      <c r="R266" s="18">
        <f t="shared" si="70"/>
      </c>
      <c r="S266" s="18">
        <f t="shared" si="71"/>
      </c>
      <c r="T266" s="18">
        <f t="shared" si="72"/>
      </c>
      <c r="U266" s="18">
        <f t="shared" si="73"/>
      </c>
      <c r="V266" s="18">
        <f t="shared" si="74"/>
      </c>
      <c r="W266" s="18">
        <f t="shared" si="93"/>
      </c>
      <c r="X266" s="18">
        <f t="shared" si="78"/>
      </c>
      <c r="Y266" s="187">
        <f t="shared" si="76"/>
      </c>
      <c r="Z266" s="195">
        <f t="shared" si="94"/>
        <v>0</v>
      </c>
    </row>
    <row r="267" spans="1:26" ht="11.25">
      <c r="A267" s="29"/>
      <c r="B267" s="14"/>
      <c r="C267" s="14"/>
      <c r="D267" s="131"/>
      <c r="E267" s="35"/>
      <c r="F267" s="12"/>
      <c r="G267" s="15"/>
      <c r="H267" s="15">
        <f t="shared" si="82"/>
      </c>
      <c r="I267" s="15">
        <f t="shared" si="83"/>
      </c>
      <c r="J267" s="15">
        <f t="shared" si="84"/>
      </c>
      <c r="K267" s="15">
        <f t="shared" si="85"/>
      </c>
      <c r="L267" s="15">
        <f t="shared" si="86"/>
      </c>
      <c r="M267" s="15">
        <f t="shared" si="87"/>
      </c>
      <c r="N267" s="18">
        <f t="shared" si="66"/>
      </c>
      <c r="O267" s="18">
        <f t="shared" si="67"/>
      </c>
      <c r="P267" s="18">
        <f t="shared" si="68"/>
      </c>
      <c r="Q267" s="18">
        <f t="shared" si="69"/>
      </c>
      <c r="R267" s="18">
        <f t="shared" si="70"/>
      </c>
      <c r="S267" s="18">
        <f t="shared" si="71"/>
      </c>
      <c r="T267" s="18">
        <f t="shared" si="72"/>
      </c>
      <c r="U267" s="18">
        <f t="shared" si="73"/>
      </c>
      <c r="V267" s="18">
        <f t="shared" si="74"/>
      </c>
      <c r="W267" s="18">
        <f t="shared" si="93"/>
      </c>
      <c r="X267" s="18">
        <f t="shared" si="78"/>
      </c>
      <c r="Y267" s="187">
        <f t="shared" si="76"/>
      </c>
      <c r="Z267" s="195">
        <f t="shared" si="94"/>
        <v>0</v>
      </c>
    </row>
    <row r="268" spans="1:26" ht="11.25">
      <c r="A268" s="29"/>
      <c r="B268" s="14"/>
      <c r="C268" s="14"/>
      <c r="D268" s="131"/>
      <c r="E268" s="35"/>
      <c r="F268" s="12"/>
      <c r="G268" s="15"/>
      <c r="H268" s="15">
        <f t="shared" si="82"/>
      </c>
      <c r="I268" s="15">
        <f t="shared" si="83"/>
      </c>
      <c r="J268" s="15">
        <f t="shared" si="84"/>
      </c>
      <c r="K268" s="15">
        <f t="shared" si="85"/>
      </c>
      <c r="L268" s="15">
        <f t="shared" si="86"/>
      </c>
      <c r="M268" s="15">
        <f t="shared" si="87"/>
      </c>
      <c r="N268" s="18">
        <f t="shared" si="66"/>
      </c>
      <c r="O268" s="18">
        <f t="shared" si="67"/>
      </c>
      <c r="P268" s="18">
        <f t="shared" si="68"/>
      </c>
      <c r="Q268" s="18">
        <f t="shared" si="69"/>
      </c>
      <c r="R268" s="18">
        <f t="shared" si="70"/>
      </c>
      <c r="S268" s="18">
        <f t="shared" si="71"/>
      </c>
      <c r="T268" s="18">
        <f t="shared" si="72"/>
      </c>
      <c r="U268" s="18">
        <f t="shared" si="73"/>
      </c>
      <c r="V268" s="18">
        <f t="shared" si="74"/>
      </c>
      <c r="W268" s="18">
        <f t="shared" si="93"/>
      </c>
      <c r="X268" s="18">
        <f t="shared" si="78"/>
      </c>
      <c r="Y268" s="187">
        <f t="shared" si="76"/>
      </c>
      <c r="Z268" s="195">
        <f t="shared" si="94"/>
        <v>0</v>
      </c>
    </row>
    <row r="269" spans="1:26" ht="11.25">
      <c r="A269" s="29"/>
      <c r="B269" s="14"/>
      <c r="C269" s="14"/>
      <c r="D269" s="131"/>
      <c r="E269" s="35"/>
      <c r="F269" s="12"/>
      <c r="G269" s="15"/>
      <c r="H269" s="15">
        <f t="shared" si="82"/>
      </c>
      <c r="I269" s="15">
        <f t="shared" si="83"/>
      </c>
      <c r="J269" s="15">
        <f t="shared" si="84"/>
      </c>
      <c r="K269" s="15">
        <f t="shared" si="85"/>
      </c>
      <c r="L269" s="15">
        <f t="shared" si="86"/>
      </c>
      <c r="M269" s="15">
        <f t="shared" si="87"/>
      </c>
      <c r="N269" s="18">
        <f t="shared" si="66"/>
      </c>
      <c r="O269" s="18">
        <f t="shared" si="67"/>
      </c>
      <c r="P269" s="18">
        <f t="shared" si="68"/>
      </c>
      <c r="Q269" s="18">
        <f t="shared" si="69"/>
      </c>
      <c r="R269" s="18">
        <f t="shared" si="70"/>
      </c>
      <c r="S269" s="18">
        <f t="shared" si="71"/>
      </c>
      <c r="T269" s="18">
        <f t="shared" si="72"/>
      </c>
      <c r="U269" s="18">
        <f t="shared" si="73"/>
      </c>
      <c r="V269" s="18">
        <f t="shared" si="74"/>
      </c>
      <c r="W269" s="18">
        <f t="shared" si="93"/>
      </c>
      <c r="X269" s="18">
        <f t="shared" si="78"/>
      </c>
      <c r="Y269" s="187">
        <f t="shared" si="76"/>
      </c>
      <c r="Z269" s="195">
        <f t="shared" si="94"/>
        <v>0</v>
      </c>
    </row>
    <row r="270" spans="1:26" ht="11.25">
      <c r="A270" s="29"/>
      <c r="B270" s="14"/>
      <c r="C270" s="14"/>
      <c r="D270" s="131"/>
      <c r="E270" s="35"/>
      <c r="F270" s="12"/>
      <c r="G270" s="15"/>
      <c r="H270" s="15">
        <f t="shared" si="82"/>
      </c>
      <c r="I270" s="15">
        <f t="shared" si="83"/>
      </c>
      <c r="J270" s="15">
        <f t="shared" si="84"/>
      </c>
      <c r="K270" s="15">
        <f t="shared" si="85"/>
      </c>
      <c r="L270" s="15">
        <f t="shared" si="86"/>
      </c>
      <c r="M270" s="15">
        <f t="shared" si="87"/>
      </c>
      <c r="N270" s="18">
        <f t="shared" si="66"/>
      </c>
      <c r="O270" s="18">
        <f t="shared" si="67"/>
      </c>
      <c r="P270" s="18">
        <f t="shared" si="68"/>
      </c>
      <c r="Q270" s="18">
        <f t="shared" si="69"/>
      </c>
      <c r="R270" s="18">
        <f t="shared" si="70"/>
      </c>
      <c r="S270" s="18">
        <f t="shared" si="71"/>
      </c>
      <c r="T270" s="18">
        <f t="shared" si="72"/>
      </c>
      <c r="U270" s="18">
        <f t="shared" si="73"/>
      </c>
      <c r="V270" s="18">
        <f t="shared" si="74"/>
      </c>
      <c r="W270" s="18">
        <f t="shared" si="93"/>
      </c>
      <c r="X270" s="18">
        <f t="shared" si="78"/>
      </c>
      <c r="Y270" s="187">
        <f t="shared" si="76"/>
      </c>
      <c r="Z270" s="195">
        <f t="shared" si="94"/>
        <v>0</v>
      </c>
    </row>
    <row r="271" spans="1:26" ht="11.25">
      <c r="A271" s="29"/>
      <c r="B271" s="14"/>
      <c r="C271" s="14"/>
      <c r="D271" s="131"/>
      <c r="E271" s="35"/>
      <c r="F271" s="12"/>
      <c r="G271" s="15"/>
      <c r="H271" s="15">
        <f t="shared" si="82"/>
      </c>
      <c r="I271" s="15">
        <f t="shared" si="83"/>
      </c>
      <c r="J271" s="15">
        <f t="shared" si="84"/>
      </c>
      <c r="K271" s="15">
        <f t="shared" si="85"/>
      </c>
      <c r="L271" s="15">
        <f t="shared" si="86"/>
      </c>
      <c r="M271" s="15">
        <f t="shared" si="87"/>
      </c>
      <c r="N271" s="18">
        <f t="shared" si="66"/>
      </c>
      <c r="O271" s="18">
        <f t="shared" si="67"/>
      </c>
      <c r="P271" s="18">
        <f t="shared" si="68"/>
      </c>
      <c r="Q271" s="18">
        <f t="shared" si="69"/>
      </c>
      <c r="R271" s="18">
        <f t="shared" si="70"/>
      </c>
      <c r="S271" s="18">
        <f t="shared" si="71"/>
      </c>
      <c r="T271" s="18">
        <f t="shared" si="72"/>
      </c>
      <c r="U271" s="18">
        <f t="shared" si="73"/>
      </c>
      <c r="V271" s="18">
        <f t="shared" si="74"/>
      </c>
      <c r="W271" s="18">
        <f t="shared" si="93"/>
      </c>
      <c r="X271" s="18">
        <f t="shared" si="78"/>
      </c>
      <c r="Y271" s="187">
        <f t="shared" si="76"/>
      </c>
      <c r="Z271" s="195">
        <f t="shared" si="94"/>
        <v>0</v>
      </c>
    </row>
    <row r="272" spans="1:26" ht="11.25">
      <c r="A272" s="29"/>
      <c r="B272" s="14"/>
      <c r="C272" s="14"/>
      <c r="D272" s="131"/>
      <c r="E272" s="35"/>
      <c r="F272" s="12"/>
      <c r="G272" s="15"/>
      <c r="H272" s="15">
        <f t="shared" si="82"/>
      </c>
      <c r="I272" s="15">
        <f t="shared" si="83"/>
      </c>
      <c r="J272" s="15">
        <f t="shared" si="84"/>
      </c>
      <c r="K272" s="15">
        <f t="shared" si="85"/>
      </c>
      <c r="L272" s="15">
        <f t="shared" si="86"/>
      </c>
      <c r="M272" s="15">
        <f t="shared" si="87"/>
      </c>
      <c r="N272" s="18">
        <f t="shared" si="66"/>
      </c>
      <c r="O272" s="18">
        <f t="shared" si="67"/>
      </c>
      <c r="P272" s="18">
        <f t="shared" si="68"/>
      </c>
      <c r="Q272" s="18">
        <f t="shared" si="69"/>
      </c>
      <c r="R272" s="18">
        <f t="shared" si="70"/>
      </c>
      <c r="S272" s="18">
        <f t="shared" si="71"/>
      </c>
      <c r="T272" s="18">
        <f t="shared" si="72"/>
      </c>
      <c r="U272" s="18">
        <f t="shared" si="73"/>
      </c>
      <c r="V272" s="18">
        <f t="shared" si="74"/>
      </c>
      <c r="W272" s="18">
        <f t="shared" si="93"/>
      </c>
      <c r="X272" s="18">
        <f t="shared" si="78"/>
      </c>
      <c r="Y272" s="187">
        <f t="shared" si="76"/>
      </c>
      <c r="Z272" s="195">
        <f t="shared" si="94"/>
        <v>0</v>
      </c>
    </row>
    <row r="273" spans="1:26" ht="11.25">
      <c r="A273" s="29"/>
      <c r="B273" s="14"/>
      <c r="C273" s="14"/>
      <c r="D273" s="131"/>
      <c r="E273" s="35"/>
      <c r="F273" s="12"/>
      <c r="G273" s="15"/>
      <c r="H273" s="15">
        <f t="shared" si="82"/>
      </c>
      <c r="I273" s="15">
        <f t="shared" si="83"/>
      </c>
      <c r="J273" s="15">
        <f t="shared" si="84"/>
      </c>
      <c r="K273" s="15">
        <f t="shared" si="85"/>
      </c>
      <c r="L273" s="15">
        <f t="shared" si="86"/>
      </c>
      <c r="M273" s="15">
        <f t="shared" si="87"/>
      </c>
      <c r="N273" s="18">
        <f t="shared" si="66"/>
      </c>
      <c r="O273" s="18">
        <f t="shared" si="67"/>
      </c>
      <c r="P273" s="18">
        <f t="shared" si="68"/>
      </c>
      <c r="Q273" s="18">
        <f t="shared" si="69"/>
      </c>
      <c r="R273" s="18">
        <f t="shared" si="70"/>
      </c>
      <c r="S273" s="18">
        <f t="shared" si="71"/>
      </c>
      <c r="T273" s="18">
        <f t="shared" si="72"/>
      </c>
      <c r="U273" s="18">
        <f t="shared" si="73"/>
      </c>
      <c r="V273" s="18">
        <f t="shared" si="74"/>
      </c>
      <c r="W273" s="18">
        <f t="shared" si="93"/>
      </c>
      <c r="X273" s="18">
        <f t="shared" si="78"/>
      </c>
      <c r="Y273" s="187">
        <f t="shared" si="76"/>
      </c>
      <c r="Z273" s="195">
        <f t="shared" si="94"/>
        <v>0</v>
      </c>
    </row>
    <row r="274" spans="1:26" ht="11.25">
      <c r="A274" s="29"/>
      <c r="B274" s="14"/>
      <c r="C274" s="14"/>
      <c r="D274" s="131"/>
      <c r="E274" s="35"/>
      <c r="F274" s="12"/>
      <c r="G274" s="15"/>
      <c r="H274" s="15">
        <f t="shared" si="82"/>
      </c>
      <c r="I274" s="15">
        <f t="shared" si="83"/>
      </c>
      <c r="J274" s="15">
        <f t="shared" si="84"/>
      </c>
      <c r="K274" s="15">
        <f t="shared" si="85"/>
      </c>
      <c r="L274" s="15">
        <f t="shared" si="86"/>
      </c>
      <c r="M274" s="15">
        <f t="shared" si="87"/>
      </c>
      <c r="N274" s="18">
        <f t="shared" si="66"/>
      </c>
      <c r="O274" s="18">
        <f t="shared" si="67"/>
      </c>
      <c r="P274" s="18">
        <f t="shared" si="68"/>
      </c>
      <c r="Q274" s="18">
        <f t="shared" si="69"/>
      </c>
      <c r="R274" s="18">
        <f t="shared" si="70"/>
      </c>
      <c r="S274" s="18">
        <f t="shared" si="71"/>
      </c>
      <c r="T274" s="18">
        <f t="shared" si="72"/>
      </c>
      <c r="U274" s="18">
        <f t="shared" si="73"/>
      </c>
      <c r="V274" s="18">
        <f t="shared" si="74"/>
      </c>
      <c r="W274" s="18">
        <f t="shared" si="93"/>
      </c>
      <c r="X274" s="18">
        <f t="shared" si="78"/>
      </c>
      <c r="Y274" s="187">
        <f t="shared" si="76"/>
      </c>
      <c r="Z274" s="195">
        <f t="shared" si="94"/>
        <v>0</v>
      </c>
    </row>
    <row r="275" spans="1:26" ht="12.75" customHeight="1">
      <c r="A275" s="29"/>
      <c r="B275" s="14"/>
      <c r="C275" s="14"/>
      <c r="D275" s="131"/>
      <c r="E275" s="35"/>
      <c r="F275" s="12"/>
      <c r="G275" s="15"/>
      <c r="H275" s="15">
        <f t="shared" si="82"/>
      </c>
      <c r="I275" s="15">
        <f t="shared" si="83"/>
      </c>
      <c r="J275" s="15">
        <f t="shared" si="84"/>
      </c>
      <c r="K275" s="15">
        <f t="shared" si="85"/>
      </c>
      <c r="L275" s="15">
        <f t="shared" si="86"/>
      </c>
      <c r="M275" s="15">
        <f t="shared" si="87"/>
      </c>
      <c r="N275" s="18">
        <f t="shared" si="66"/>
      </c>
      <c r="O275" s="18">
        <f t="shared" si="67"/>
      </c>
      <c r="P275" s="18">
        <f t="shared" si="68"/>
      </c>
      <c r="Q275" s="18">
        <f t="shared" si="69"/>
      </c>
      <c r="R275" s="18">
        <f t="shared" si="70"/>
      </c>
      <c r="S275" s="18">
        <f t="shared" si="71"/>
      </c>
      <c r="T275" s="18">
        <f t="shared" si="72"/>
      </c>
      <c r="U275" s="18">
        <f t="shared" si="73"/>
      </c>
      <c r="V275" s="18">
        <f t="shared" si="74"/>
      </c>
      <c r="W275" s="18">
        <f t="shared" si="93"/>
      </c>
      <c r="X275" s="18">
        <f t="shared" si="78"/>
      </c>
      <c r="Y275" s="187">
        <f t="shared" si="76"/>
      </c>
      <c r="Z275" s="195">
        <f t="shared" si="94"/>
        <v>0</v>
      </c>
    </row>
    <row r="276" spans="1:26" ht="11.25">
      <c r="A276" s="29"/>
      <c r="B276" s="14"/>
      <c r="C276" s="14"/>
      <c r="D276" s="131"/>
      <c r="E276" s="35"/>
      <c r="F276" s="12"/>
      <c r="G276" s="15"/>
      <c r="H276" s="15">
        <f t="shared" si="82"/>
      </c>
      <c r="I276" s="15">
        <f t="shared" si="83"/>
      </c>
      <c r="J276" s="15">
        <f t="shared" si="84"/>
      </c>
      <c r="K276" s="15">
        <f t="shared" si="85"/>
      </c>
      <c r="L276" s="15">
        <f t="shared" si="86"/>
      </c>
      <c r="M276" s="15">
        <f t="shared" si="87"/>
      </c>
      <c r="N276" s="18">
        <f t="shared" si="66"/>
      </c>
      <c r="O276" s="18">
        <f t="shared" si="67"/>
      </c>
      <c r="P276" s="18">
        <f t="shared" si="68"/>
      </c>
      <c r="Q276" s="18">
        <f t="shared" si="69"/>
      </c>
      <c r="R276" s="18">
        <f t="shared" si="70"/>
      </c>
      <c r="S276" s="18">
        <f t="shared" si="71"/>
      </c>
      <c r="T276" s="18">
        <f t="shared" si="72"/>
      </c>
      <c r="U276" s="18">
        <f t="shared" si="73"/>
      </c>
      <c r="V276" s="18">
        <f t="shared" si="74"/>
      </c>
      <c r="W276" s="18">
        <f t="shared" si="93"/>
      </c>
      <c r="X276" s="18">
        <f t="shared" si="78"/>
      </c>
      <c r="Y276" s="187">
        <f t="shared" si="76"/>
      </c>
      <c r="Z276" s="195">
        <f t="shared" si="94"/>
        <v>0</v>
      </c>
    </row>
    <row r="277" spans="1:26" ht="11.25">
      <c r="A277" s="29"/>
      <c r="B277" s="14"/>
      <c r="C277" s="14"/>
      <c r="D277" s="131"/>
      <c r="E277" s="35"/>
      <c r="F277" s="12"/>
      <c r="G277" s="15"/>
      <c r="H277" s="15">
        <f t="shared" si="82"/>
      </c>
      <c r="I277" s="15">
        <f t="shared" si="83"/>
      </c>
      <c r="J277" s="15">
        <f t="shared" si="84"/>
      </c>
      <c r="K277" s="15">
        <f t="shared" si="85"/>
      </c>
      <c r="L277" s="15">
        <f t="shared" si="86"/>
      </c>
      <c r="M277" s="15">
        <f t="shared" si="87"/>
      </c>
      <c r="N277" s="18">
        <f t="shared" si="66"/>
      </c>
      <c r="O277" s="18">
        <f t="shared" si="67"/>
      </c>
      <c r="P277" s="18">
        <f t="shared" si="68"/>
      </c>
      <c r="Q277" s="18">
        <f t="shared" si="69"/>
      </c>
      <c r="R277" s="18">
        <f t="shared" si="70"/>
      </c>
      <c r="S277" s="18">
        <f t="shared" si="71"/>
      </c>
      <c r="T277" s="18">
        <f t="shared" si="72"/>
      </c>
      <c r="U277" s="18">
        <f t="shared" si="73"/>
      </c>
      <c r="V277" s="18">
        <f t="shared" si="74"/>
      </c>
      <c r="W277" s="18">
        <f t="shared" si="93"/>
      </c>
      <c r="X277" s="18">
        <f t="shared" si="78"/>
      </c>
      <c r="Y277" s="187">
        <f t="shared" si="76"/>
      </c>
      <c r="Z277" s="195">
        <f t="shared" si="94"/>
        <v>0</v>
      </c>
    </row>
    <row r="278" spans="1:26" ht="11.25">
      <c r="A278" s="29"/>
      <c r="B278" s="14"/>
      <c r="C278" s="14"/>
      <c r="D278" s="131"/>
      <c r="E278" s="35"/>
      <c r="F278" s="12"/>
      <c r="G278" s="15"/>
      <c r="H278" s="15">
        <f t="shared" si="82"/>
      </c>
      <c r="I278" s="15">
        <f t="shared" si="83"/>
      </c>
      <c r="J278" s="15">
        <f t="shared" si="84"/>
      </c>
      <c r="K278" s="15">
        <f t="shared" si="85"/>
      </c>
      <c r="L278" s="15">
        <f t="shared" si="86"/>
      </c>
      <c r="M278" s="15">
        <f t="shared" si="87"/>
      </c>
      <c r="N278" s="18">
        <f t="shared" si="66"/>
      </c>
      <c r="O278" s="18">
        <f t="shared" si="67"/>
      </c>
      <c r="P278" s="18">
        <f t="shared" si="68"/>
      </c>
      <c r="Q278" s="18">
        <f t="shared" si="69"/>
      </c>
      <c r="R278" s="18">
        <f t="shared" si="70"/>
      </c>
      <c r="S278" s="18">
        <f t="shared" si="71"/>
      </c>
      <c r="T278" s="18">
        <f t="shared" si="72"/>
      </c>
      <c r="U278" s="18">
        <f t="shared" si="73"/>
      </c>
      <c r="V278" s="18">
        <f t="shared" si="74"/>
      </c>
      <c r="W278" s="18">
        <f t="shared" si="93"/>
      </c>
      <c r="X278" s="18">
        <f t="shared" si="78"/>
      </c>
      <c r="Y278" s="187">
        <f t="shared" si="76"/>
      </c>
      <c r="Z278" s="195">
        <f t="shared" si="94"/>
        <v>0</v>
      </c>
    </row>
    <row r="279" spans="1:26" ht="11.25">
      <c r="A279" s="29"/>
      <c r="B279" s="14"/>
      <c r="C279" s="14"/>
      <c r="D279" s="131"/>
      <c r="E279" s="35"/>
      <c r="F279" s="12"/>
      <c r="G279" s="15"/>
      <c r="H279" s="15">
        <f t="shared" si="82"/>
      </c>
      <c r="I279" s="15">
        <f t="shared" si="83"/>
      </c>
      <c r="J279" s="15">
        <f t="shared" si="84"/>
      </c>
      <c r="K279" s="15">
        <f t="shared" si="85"/>
      </c>
      <c r="L279" s="15">
        <f t="shared" si="86"/>
      </c>
      <c r="M279" s="15">
        <f t="shared" si="87"/>
      </c>
      <c r="N279" s="18">
        <f t="shared" si="66"/>
      </c>
      <c r="O279" s="18">
        <f t="shared" si="67"/>
      </c>
      <c r="P279" s="18">
        <f t="shared" si="68"/>
      </c>
      <c r="Q279" s="18">
        <f t="shared" si="69"/>
      </c>
      <c r="R279" s="18">
        <f t="shared" si="70"/>
      </c>
      <c r="S279" s="18">
        <f t="shared" si="71"/>
      </c>
      <c r="T279" s="18">
        <f t="shared" si="72"/>
      </c>
      <c r="U279" s="18">
        <f t="shared" si="73"/>
      </c>
      <c r="V279" s="18">
        <f t="shared" si="74"/>
      </c>
      <c r="W279" s="18">
        <f t="shared" si="93"/>
      </c>
      <c r="X279" s="18">
        <f t="shared" si="78"/>
      </c>
      <c r="Y279" s="187">
        <f t="shared" si="76"/>
      </c>
      <c r="Z279" s="195">
        <f t="shared" si="94"/>
        <v>0</v>
      </c>
    </row>
    <row r="280" spans="1:26" ht="11.25">
      <c r="A280" s="29"/>
      <c r="B280" s="14"/>
      <c r="C280" s="14"/>
      <c r="D280" s="131"/>
      <c r="E280" s="35"/>
      <c r="F280" s="12"/>
      <c r="G280" s="15"/>
      <c r="H280" s="15">
        <f t="shared" si="82"/>
      </c>
      <c r="I280" s="15">
        <f t="shared" si="83"/>
      </c>
      <c r="J280" s="15">
        <f t="shared" si="84"/>
      </c>
      <c r="K280" s="15">
        <f t="shared" si="85"/>
      </c>
      <c r="L280" s="15">
        <f t="shared" si="86"/>
      </c>
      <c r="M280" s="15">
        <f t="shared" si="87"/>
      </c>
      <c r="N280" s="18">
        <f t="shared" si="66"/>
      </c>
      <c r="O280" s="18">
        <f t="shared" si="67"/>
      </c>
      <c r="P280" s="18">
        <f t="shared" si="68"/>
      </c>
      <c r="Q280" s="18">
        <f t="shared" si="69"/>
      </c>
      <c r="R280" s="18">
        <f t="shared" si="70"/>
      </c>
      <c r="S280" s="18">
        <f t="shared" si="71"/>
      </c>
      <c r="T280" s="18">
        <f t="shared" si="72"/>
      </c>
      <c r="U280" s="18">
        <f t="shared" si="73"/>
      </c>
      <c r="V280" s="18">
        <f t="shared" si="74"/>
      </c>
      <c r="W280" s="18">
        <f t="shared" si="93"/>
      </c>
      <c r="X280" s="18">
        <f t="shared" si="78"/>
      </c>
      <c r="Y280" s="187">
        <f t="shared" si="76"/>
      </c>
      <c r="Z280" s="195">
        <f t="shared" si="94"/>
        <v>0</v>
      </c>
    </row>
    <row r="281" spans="1:26" ht="11.25">
      <c r="A281" s="29"/>
      <c r="B281" s="14"/>
      <c r="C281" s="14"/>
      <c r="D281" s="131"/>
      <c r="E281" s="35"/>
      <c r="F281" s="12"/>
      <c r="G281" s="15"/>
      <c r="H281" s="15">
        <f t="shared" si="82"/>
      </c>
      <c r="I281" s="15">
        <f t="shared" si="83"/>
      </c>
      <c r="J281" s="15">
        <f t="shared" si="84"/>
      </c>
      <c r="K281" s="15">
        <f t="shared" si="85"/>
      </c>
      <c r="L281" s="15">
        <f t="shared" si="86"/>
      </c>
      <c r="M281" s="15">
        <f t="shared" si="87"/>
      </c>
      <c r="N281" s="18">
        <f t="shared" si="66"/>
      </c>
      <c r="O281" s="18">
        <f t="shared" si="67"/>
      </c>
      <c r="P281" s="18">
        <f t="shared" si="68"/>
      </c>
      <c r="Q281" s="18">
        <f t="shared" si="69"/>
      </c>
      <c r="R281" s="18">
        <f t="shared" si="70"/>
      </c>
      <c r="S281" s="18">
        <f t="shared" si="71"/>
      </c>
      <c r="T281" s="18">
        <f t="shared" si="72"/>
      </c>
      <c r="U281" s="18">
        <f t="shared" si="73"/>
      </c>
      <c r="V281" s="18">
        <f t="shared" si="74"/>
      </c>
      <c r="W281" s="18">
        <f aca="true" t="shared" si="95" ref="W281:W286">IF($G281=20,E281,"")</f>
      </c>
      <c r="X281" s="18">
        <f t="shared" si="78"/>
      </c>
      <c r="Y281" s="187">
        <f t="shared" si="76"/>
      </c>
      <c r="Z281" s="195">
        <f aca="true" t="shared" si="96" ref="Z281:Z286">SUM(N281:Y281)</f>
        <v>0</v>
      </c>
    </row>
    <row r="282" spans="1:26" ht="11.25">
      <c r="A282" s="29"/>
      <c r="B282" s="14"/>
      <c r="C282" s="14"/>
      <c r="D282" s="131"/>
      <c r="E282" s="35"/>
      <c r="F282" s="12"/>
      <c r="G282" s="15"/>
      <c r="H282" s="15">
        <f t="shared" si="82"/>
      </c>
      <c r="I282" s="15">
        <f t="shared" si="83"/>
      </c>
      <c r="J282" s="15">
        <f t="shared" si="84"/>
      </c>
      <c r="K282" s="15">
        <f t="shared" si="85"/>
      </c>
      <c r="L282" s="15">
        <f t="shared" si="86"/>
      </c>
      <c r="M282" s="15">
        <f t="shared" si="87"/>
      </c>
      <c r="N282" s="18">
        <f t="shared" si="66"/>
      </c>
      <c r="O282" s="18">
        <f t="shared" si="67"/>
      </c>
      <c r="P282" s="18">
        <f t="shared" si="68"/>
      </c>
      <c r="Q282" s="18">
        <f t="shared" si="69"/>
      </c>
      <c r="R282" s="18">
        <f t="shared" si="70"/>
      </c>
      <c r="S282" s="18">
        <f t="shared" si="71"/>
      </c>
      <c r="T282" s="18">
        <f t="shared" si="72"/>
      </c>
      <c r="U282" s="18">
        <f t="shared" si="73"/>
      </c>
      <c r="V282" s="18">
        <f t="shared" si="74"/>
      </c>
      <c r="W282" s="18">
        <f t="shared" si="95"/>
      </c>
      <c r="X282" s="18">
        <f t="shared" si="78"/>
      </c>
      <c r="Y282" s="187">
        <f t="shared" si="76"/>
      </c>
      <c r="Z282" s="195">
        <f t="shared" si="96"/>
        <v>0</v>
      </c>
    </row>
    <row r="283" spans="1:26" ht="11.25">
      <c r="A283" s="29"/>
      <c r="B283" s="14"/>
      <c r="C283" s="14"/>
      <c r="D283" s="131"/>
      <c r="E283" s="35"/>
      <c r="F283" s="12"/>
      <c r="G283" s="15"/>
      <c r="H283" s="15">
        <f t="shared" si="82"/>
      </c>
      <c r="I283" s="15">
        <f t="shared" si="83"/>
      </c>
      <c r="J283" s="15">
        <f t="shared" si="84"/>
      </c>
      <c r="K283" s="15">
        <f t="shared" si="85"/>
      </c>
      <c r="L283" s="15">
        <f t="shared" si="86"/>
      </c>
      <c r="M283" s="15">
        <f t="shared" si="87"/>
      </c>
      <c r="N283" s="18">
        <f t="shared" si="66"/>
      </c>
      <c r="O283" s="18">
        <f t="shared" si="67"/>
      </c>
      <c r="P283" s="18">
        <f t="shared" si="68"/>
      </c>
      <c r="Q283" s="18">
        <f t="shared" si="69"/>
      </c>
      <c r="R283" s="18">
        <f t="shared" si="70"/>
      </c>
      <c r="S283" s="18">
        <f t="shared" si="71"/>
      </c>
      <c r="T283" s="18">
        <f t="shared" si="72"/>
      </c>
      <c r="U283" s="18">
        <f t="shared" si="73"/>
      </c>
      <c r="V283" s="18">
        <f t="shared" si="74"/>
      </c>
      <c r="W283" s="18">
        <f t="shared" si="95"/>
      </c>
      <c r="X283" s="18">
        <f t="shared" si="78"/>
      </c>
      <c r="Y283" s="187">
        <f t="shared" si="76"/>
      </c>
      <c r="Z283" s="195">
        <f t="shared" si="96"/>
        <v>0</v>
      </c>
    </row>
    <row r="284" spans="1:26" ht="11.25">
      <c r="A284" s="29"/>
      <c r="B284" s="14"/>
      <c r="C284" s="14"/>
      <c r="D284" s="131"/>
      <c r="E284" s="35"/>
      <c r="F284" s="12"/>
      <c r="G284" s="15"/>
      <c r="H284" s="15">
        <f t="shared" si="82"/>
      </c>
      <c r="I284" s="15">
        <f t="shared" si="83"/>
      </c>
      <c r="J284" s="15">
        <f t="shared" si="84"/>
      </c>
      <c r="K284" s="15">
        <f t="shared" si="85"/>
      </c>
      <c r="L284" s="15">
        <f t="shared" si="86"/>
      </c>
      <c r="M284" s="15">
        <f t="shared" si="87"/>
      </c>
      <c r="N284" s="18">
        <f t="shared" si="66"/>
      </c>
      <c r="O284" s="18">
        <f t="shared" si="67"/>
      </c>
      <c r="P284" s="18">
        <f t="shared" si="68"/>
      </c>
      <c r="Q284" s="18">
        <f t="shared" si="69"/>
      </c>
      <c r="R284" s="18">
        <f t="shared" si="70"/>
      </c>
      <c r="S284" s="18">
        <f t="shared" si="71"/>
      </c>
      <c r="T284" s="18">
        <f t="shared" si="72"/>
      </c>
      <c r="U284" s="18">
        <f t="shared" si="73"/>
      </c>
      <c r="V284" s="18">
        <f t="shared" si="74"/>
      </c>
      <c r="W284" s="18">
        <f t="shared" si="95"/>
      </c>
      <c r="X284" s="18">
        <f t="shared" si="78"/>
      </c>
      <c r="Y284" s="187">
        <f t="shared" si="76"/>
      </c>
      <c r="Z284" s="195">
        <f t="shared" si="96"/>
        <v>0</v>
      </c>
    </row>
    <row r="285" spans="1:26" ht="11.25">
      <c r="A285" s="29"/>
      <c r="B285" s="14"/>
      <c r="C285" s="14"/>
      <c r="D285" s="131"/>
      <c r="E285" s="35"/>
      <c r="F285" s="12"/>
      <c r="G285" s="15"/>
      <c r="H285" s="15">
        <f t="shared" si="82"/>
      </c>
      <c r="I285" s="15">
        <f t="shared" si="83"/>
      </c>
      <c r="J285" s="15">
        <f t="shared" si="84"/>
      </c>
      <c r="K285" s="15">
        <f t="shared" si="85"/>
      </c>
      <c r="L285" s="15">
        <f t="shared" si="86"/>
      </c>
      <c r="M285" s="15">
        <f t="shared" si="87"/>
      </c>
      <c r="N285" s="18">
        <f t="shared" si="66"/>
      </c>
      <c r="O285" s="18">
        <f t="shared" si="67"/>
      </c>
      <c r="P285" s="18">
        <f t="shared" si="68"/>
      </c>
      <c r="Q285" s="18">
        <f t="shared" si="69"/>
      </c>
      <c r="R285" s="18">
        <f t="shared" si="70"/>
      </c>
      <c r="S285" s="18">
        <f t="shared" si="71"/>
      </c>
      <c r="T285" s="18">
        <f t="shared" si="72"/>
      </c>
      <c r="U285" s="18">
        <f t="shared" si="73"/>
      </c>
      <c r="V285" s="18">
        <f t="shared" si="74"/>
      </c>
      <c r="W285" s="18">
        <f t="shared" si="95"/>
      </c>
      <c r="X285" s="18">
        <f t="shared" si="78"/>
      </c>
      <c r="Y285" s="187">
        <f t="shared" si="76"/>
      </c>
      <c r="Z285" s="195">
        <f t="shared" si="96"/>
        <v>0</v>
      </c>
    </row>
    <row r="286" spans="1:26" ht="11.25">
      <c r="A286" s="29"/>
      <c r="B286" s="14"/>
      <c r="C286" s="14"/>
      <c r="D286" s="131"/>
      <c r="E286" s="35"/>
      <c r="F286" s="12"/>
      <c r="G286" s="15"/>
      <c r="H286" s="15">
        <f t="shared" si="82"/>
      </c>
      <c r="I286" s="15">
        <f t="shared" si="83"/>
      </c>
      <c r="J286" s="15">
        <f t="shared" si="84"/>
      </c>
      <c r="K286" s="15">
        <f t="shared" si="85"/>
      </c>
      <c r="L286" s="15">
        <f t="shared" si="86"/>
      </c>
      <c r="M286" s="15">
        <f t="shared" si="87"/>
      </c>
      <c r="N286" s="18">
        <f t="shared" si="66"/>
      </c>
      <c r="O286" s="18">
        <f t="shared" si="67"/>
      </c>
      <c r="P286" s="18">
        <f t="shared" si="68"/>
      </c>
      <c r="Q286" s="18">
        <f t="shared" si="69"/>
      </c>
      <c r="R286" s="18">
        <f t="shared" si="70"/>
      </c>
      <c r="S286" s="18">
        <f t="shared" si="71"/>
      </c>
      <c r="T286" s="18">
        <f t="shared" si="72"/>
      </c>
      <c r="U286" s="18">
        <f t="shared" si="73"/>
      </c>
      <c r="V286" s="18">
        <f t="shared" si="74"/>
      </c>
      <c r="W286" s="18">
        <f t="shared" si="95"/>
      </c>
      <c r="X286" s="18">
        <f t="shared" si="78"/>
      </c>
      <c r="Y286" s="187">
        <f t="shared" si="76"/>
      </c>
      <c r="Z286" s="195">
        <f t="shared" si="96"/>
        <v>0</v>
      </c>
    </row>
    <row r="287" spans="1:26" ht="11.25">
      <c r="A287" s="29"/>
      <c r="B287" s="14"/>
      <c r="C287" s="14"/>
      <c r="D287" s="131"/>
      <c r="E287" s="35"/>
      <c r="F287" s="12"/>
      <c r="G287" s="15"/>
      <c r="H287" s="15">
        <f t="shared" si="82"/>
      </c>
      <c r="I287" s="15">
        <f t="shared" si="83"/>
      </c>
      <c r="J287" s="15">
        <f t="shared" si="84"/>
      </c>
      <c r="K287" s="15">
        <f t="shared" si="85"/>
      </c>
      <c r="L287" s="15">
        <f t="shared" si="86"/>
      </c>
      <c r="M287" s="15">
        <f t="shared" si="87"/>
      </c>
      <c r="N287" s="18">
        <f t="shared" si="66"/>
      </c>
      <c r="O287" s="18">
        <f t="shared" si="67"/>
      </c>
      <c r="P287" s="18">
        <f t="shared" si="68"/>
      </c>
      <c r="Q287" s="18">
        <f t="shared" si="69"/>
      </c>
      <c r="R287" s="18">
        <f t="shared" si="70"/>
      </c>
      <c r="S287" s="18">
        <f t="shared" si="71"/>
      </c>
      <c r="T287" s="18">
        <f t="shared" si="72"/>
      </c>
      <c r="U287" s="18">
        <f t="shared" si="73"/>
      </c>
      <c r="V287" s="18">
        <f t="shared" si="74"/>
      </c>
      <c r="W287" s="18">
        <f aca="true" t="shared" si="97" ref="W287:W293">IF($G287=20,E287,"")</f>
      </c>
      <c r="X287" s="18">
        <f t="shared" si="78"/>
      </c>
      <c r="Y287" s="187">
        <f t="shared" si="76"/>
      </c>
      <c r="Z287" s="195">
        <f aca="true" t="shared" si="98" ref="Z287:Z293">SUM(N287:Y287)</f>
        <v>0</v>
      </c>
    </row>
    <row r="288" spans="1:26" ht="11.25">
      <c r="A288" s="29"/>
      <c r="B288" s="14"/>
      <c r="C288" s="14"/>
      <c r="D288" s="131"/>
      <c r="E288" s="35"/>
      <c r="F288" s="12"/>
      <c r="G288" s="15"/>
      <c r="H288" s="15">
        <f t="shared" si="82"/>
      </c>
      <c r="I288" s="15">
        <f t="shared" si="83"/>
      </c>
      <c r="J288" s="15">
        <f t="shared" si="84"/>
      </c>
      <c r="K288" s="15">
        <f t="shared" si="85"/>
      </c>
      <c r="L288" s="15">
        <f t="shared" si="86"/>
      </c>
      <c r="M288" s="15">
        <f t="shared" si="87"/>
      </c>
      <c r="N288" s="18">
        <f t="shared" si="66"/>
      </c>
      <c r="O288" s="18">
        <f t="shared" si="67"/>
      </c>
      <c r="P288" s="18">
        <f t="shared" si="68"/>
      </c>
      <c r="Q288" s="18">
        <f t="shared" si="69"/>
      </c>
      <c r="R288" s="18">
        <f t="shared" si="70"/>
      </c>
      <c r="S288" s="18">
        <f t="shared" si="71"/>
      </c>
      <c r="T288" s="18">
        <f t="shared" si="72"/>
      </c>
      <c r="U288" s="18">
        <f t="shared" si="73"/>
      </c>
      <c r="V288" s="18">
        <f t="shared" si="74"/>
      </c>
      <c r="W288" s="18">
        <f t="shared" si="97"/>
      </c>
      <c r="X288" s="18">
        <f t="shared" si="78"/>
      </c>
      <c r="Y288" s="187">
        <f t="shared" si="76"/>
      </c>
      <c r="Z288" s="195">
        <f t="shared" si="98"/>
        <v>0</v>
      </c>
    </row>
    <row r="289" spans="1:26" ht="11.25">
      <c r="A289" s="29"/>
      <c r="B289" s="14"/>
      <c r="C289" s="14"/>
      <c r="D289" s="131"/>
      <c r="E289" s="35"/>
      <c r="F289" s="12"/>
      <c r="G289" s="15"/>
      <c r="H289" s="15">
        <f t="shared" si="82"/>
      </c>
      <c r="I289" s="15">
        <f t="shared" si="83"/>
      </c>
      <c r="J289" s="15">
        <f t="shared" si="84"/>
      </c>
      <c r="K289" s="15">
        <f t="shared" si="85"/>
      </c>
      <c r="L289" s="15">
        <f t="shared" si="86"/>
      </c>
      <c r="M289" s="15">
        <f t="shared" si="87"/>
      </c>
      <c r="N289" s="18">
        <f t="shared" si="66"/>
      </c>
      <c r="O289" s="18">
        <f t="shared" si="67"/>
      </c>
      <c r="P289" s="18">
        <f t="shared" si="68"/>
      </c>
      <c r="Q289" s="18">
        <f t="shared" si="69"/>
      </c>
      <c r="R289" s="18">
        <f t="shared" si="70"/>
      </c>
      <c r="S289" s="18">
        <f t="shared" si="71"/>
      </c>
      <c r="T289" s="18">
        <f t="shared" si="72"/>
      </c>
      <c r="U289" s="18">
        <f t="shared" si="73"/>
      </c>
      <c r="V289" s="18">
        <f t="shared" si="74"/>
      </c>
      <c r="W289" s="18">
        <f t="shared" si="97"/>
      </c>
      <c r="X289" s="18">
        <f t="shared" si="78"/>
      </c>
      <c r="Y289" s="187">
        <f t="shared" si="76"/>
      </c>
      <c r="Z289" s="195">
        <f t="shared" si="98"/>
        <v>0</v>
      </c>
    </row>
    <row r="290" spans="1:26" ht="11.25">
      <c r="A290" s="29"/>
      <c r="B290" s="14"/>
      <c r="C290" s="14"/>
      <c r="D290" s="131"/>
      <c r="E290" s="35"/>
      <c r="F290" s="12"/>
      <c r="G290" s="15"/>
      <c r="H290" s="15">
        <f t="shared" si="82"/>
      </c>
      <c r="I290" s="15">
        <f t="shared" si="83"/>
      </c>
      <c r="J290" s="15">
        <f t="shared" si="84"/>
      </c>
      <c r="K290" s="15">
        <f t="shared" si="85"/>
      </c>
      <c r="L290" s="15">
        <f t="shared" si="86"/>
      </c>
      <c r="M290" s="15">
        <f t="shared" si="87"/>
      </c>
      <c r="N290" s="18">
        <f t="shared" si="66"/>
      </c>
      <c r="O290" s="18">
        <f t="shared" si="67"/>
      </c>
      <c r="P290" s="18">
        <f t="shared" si="68"/>
      </c>
      <c r="Q290" s="18">
        <f t="shared" si="69"/>
      </c>
      <c r="R290" s="18">
        <f t="shared" si="70"/>
      </c>
      <c r="S290" s="18">
        <f t="shared" si="71"/>
      </c>
      <c r="T290" s="18">
        <f t="shared" si="72"/>
      </c>
      <c r="U290" s="18">
        <f t="shared" si="73"/>
      </c>
      <c r="V290" s="18">
        <f t="shared" si="74"/>
      </c>
      <c r="W290" s="18">
        <f t="shared" si="97"/>
      </c>
      <c r="X290" s="18">
        <f t="shared" si="78"/>
      </c>
      <c r="Y290" s="187">
        <f t="shared" si="76"/>
      </c>
      <c r="Z290" s="195">
        <f t="shared" si="98"/>
        <v>0</v>
      </c>
    </row>
    <row r="291" spans="1:26" ht="11.25">
      <c r="A291" s="29"/>
      <c r="B291" s="14"/>
      <c r="C291" s="14"/>
      <c r="D291" s="131"/>
      <c r="E291" s="35"/>
      <c r="F291" s="12"/>
      <c r="G291" s="15"/>
      <c r="H291" s="15">
        <f t="shared" si="82"/>
      </c>
      <c r="I291" s="15">
        <f t="shared" si="83"/>
      </c>
      <c r="J291" s="15">
        <f t="shared" si="84"/>
      </c>
      <c r="K291" s="15">
        <f t="shared" si="85"/>
      </c>
      <c r="L291" s="15">
        <f t="shared" si="86"/>
      </c>
      <c r="M291" s="15">
        <f t="shared" si="87"/>
      </c>
      <c r="N291" s="18">
        <f t="shared" si="66"/>
      </c>
      <c r="O291" s="18">
        <f t="shared" si="67"/>
      </c>
      <c r="P291" s="18">
        <f t="shared" si="68"/>
      </c>
      <c r="Q291" s="18">
        <f t="shared" si="69"/>
      </c>
      <c r="R291" s="18">
        <f t="shared" si="70"/>
      </c>
      <c r="S291" s="18">
        <f t="shared" si="71"/>
      </c>
      <c r="T291" s="18">
        <f t="shared" si="72"/>
      </c>
      <c r="U291" s="18">
        <f t="shared" si="73"/>
      </c>
      <c r="V291" s="18">
        <f t="shared" si="74"/>
      </c>
      <c r="W291" s="18">
        <f t="shared" si="97"/>
      </c>
      <c r="X291" s="18">
        <f t="shared" si="78"/>
      </c>
      <c r="Y291" s="187">
        <f t="shared" si="76"/>
      </c>
      <c r="Z291" s="195">
        <f t="shared" si="98"/>
        <v>0</v>
      </c>
    </row>
    <row r="292" spans="1:26" ht="11.25">
      <c r="A292" s="29"/>
      <c r="B292" s="14"/>
      <c r="C292" s="14"/>
      <c r="D292" s="131"/>
      <c r="E292" s="35"/>
      <c r="F292" s="12"/>
      <c r="G292" s="15"/>
      <c r="H292" s="15">
        <f t="shared" si="82"/>
      </c>
      <c r="I292" s="15">
        <f t="shared" si="83"/>
      </c>
      <c r="J292" s="15">
        <f t="shared" si="84"/>
      </c>
      <c r="K292" s="15">
        <f t="shared" si="85"/>
      </c>
      <c r="L292" s="15">
        <f t="shared" si="86"/>
      </c>
      <c r="M292" s="15">
        <f t="shared" si="87"/>
      </c>
      <c r="N292" s="18">
        <f t="shared" si="66"/>
      </c>
      <c r="O292" s="18">
        <f t="shared" si="67"/>
      </c>
      <c r="P292" s="18">
        <f t="shared" si="68"/>
      </c>
      <c r="Q292" s="18">
        <f t="shared" si="69"/>
      </c>
      <c r="R292" s="18">
        <f t="shared" si="70"/>
      </c>
      <c r="S292" s="18">
        <f t="shared" si="71"/>
      </c>
      <c r="T292" s="18">
        <f t="shared" si="72"/>
      </c>
      <c r="U292" s="18">
        <f t="shared" si="73"/>
      </c>
      <c r="V292" s="18">
        <f t="shared" si="74"/>
      </c>
      <c r="W292" s="18">
        <f t="shared" si="97"/>
      </c>
      <c r="X292" s="18">
        <f t="shared" si="78"/>
      </c>
      <c r="Y292" s="187">
        <f t="shared" si="76"/>
      </c>
      <c r="Z292" s="195">
        <f t="shared" si="98"/>
        <v>0</v>
      </c>
    </row>
    <row r="293" spans="1:26" ht="11.25">
      <c r="A293" s="29"/>
      <c r="B293" s="14"/>
      <c r="C293" s="14"/>
      <c r="D293" s="131"/>
      <c r="E293" s="35"/>
      <c r="F293" s="12"/>
      <c r="G293" s="15"/>
      <c r="H293" s="15">
        <f t="shared" si="82"/>
      </c>
      <c r="I293" s="15">
        <f t="shared" si="83"/>
      </c>
      <c r="J293" s="15">
        <f t="shared" si="84"/>
      </c>
      <c r="K293" s="15">
        <f t="shared" si="85"/>
      </c>
      <c r="L293" s="15">
        <f t="shared" si="86"/>
      </c>
      <c r="M293" s="15">
        <f t="shared" si="87"/>
      </c>
      <c r="N293" s="18">
        <f t="shared" si="66"/>
      </c>
      <c r="O293" s="18">
        <f t="shared" si="67"/>
      </c>
      <c r="P293" s="18">
        <f t="shared" si="68"/>
      </c>
      <c r="Q293" s="18">
        <f t="shared" si="69"/>
      </c>
      <c r="R293" s="18">
        <f t="shared" si="70"/>
      </c>
      <c r="S293" s="18">
        <f t="shared" si="71"/>
      </c>
      <c r="T293" s="18">
        <f t="shared" si="72"/>
      </c>
      <c r="U293" s="18">
        <f t="shared" si="73"/>
      </c>
      <c r="V293" s="18">
        <f t="shared" si="74"/>
      </c>
      <c r="W293" s="18">
        <f t="shared" si="97"/>
      </c>
      <c r="X293" s="18">
        <f t="shared" si="78"/>
      </c>
      <c r="Y293" s="187">
        <f t="shared" si="76"/>
      </c>
      <c r="Z293" s="195">
        <f t="shared" si="98"/>
        <v>0</v>
      </c>
    </row>
    <row r="294" spans="1:26" ht="11.25">
      <c r="A294" s="29"/>
      <c r="B294" s="14"/>
      <c r="C294" s="14"/>
      <c r="D294" s="131"/>
      <c r="E294" s="35"/>
      <c r="F294" s="12"/>
      <c r="G294" s="15"/>
      <c r="H294" s="15">
        <f t="shared" si="82"/>
      </c>
      <c r="I294" s="15">
        <f t="shared" si="83"/>
      </c>
      <c r="J294" s="15">
        <f t="shared" si="84"/>
      </c>
      <c r="K294" s="15">
        <f t="shared" si="85"/>
      </c>
      <c r="L294" s="15">
        <f t="shared" si="86"/>
      </c>
      <c r="M294" s="15">
        <f t="shared" si="87"/>
      </c>
      <c r="N294" s="18">
        <f t="shared" si="66"/>
      </c>
      <c r="O294" s="18">
        <f t="shared" si="67"/>
      </c>
      <c r="P294" s="18">
        <f t="shared" si="68"/>
      </c>
      <c r="Q294" s="18">
        <f t="shared" si="69"/>
      </c>
      <c r="R294" s="18">
        <f t="shared" si="70"/>
      </c>
      <c r="S294" s="18">
        <f t="shared" si="71"/>
      </c>
      <c r="T294" s="18">
        <f t="shared" si="72"/>
      </c>
      <c r="U294" s="18">
        <f t="shared" si="73"/>
      </c>
      <c r="V294" s="18">
        <f t="shared" si="74"/>
      </c>
      <c r="W294" s="18">
        <f aca="true" t="shared" si="99" ref="W294:W300">IF($G294=20,E294,"")</f>
      </c>
      <c r="X294" s="18">
        <f t="shared" si="78"/>
      </c>
      <c r="Y294" s="187">
        <f t="shared" si="76"/>
      </c>
      <c r="Z294" s="195">
        <f aca="true" t="shared" si="100" ref="Z294:Z300">SUM(N294:Y294)</f>
        <v>0</v>
      </c>
    </row>
    <row r="295" spans="1:26" ht="12.75" customHeight="1">
      <c r="A295" s="29"/>
      <c r="B295" s="14"/>
      <c r="C295" s="14"/>
      <c r="D295" s="131"/>
      <c r="E295" s="35"/>
      <c r="F295" s="12"/>
      <c r="G295" s="15"/>
      <c r="H295" s="15">
        <f t="shared" si="82"/>
      </c>
      <c r="I295" s="15">
        <f t="shared" si="83"/>
      </c>
      <c r="J295" s="15">
        <f t="shared" si="84"/>
      </c>
      <c r="K295" s="15">
        <f t="shared" si="85"/>
      </c>
      <c r="L295" s="15">
        <f t="shared" si="86"/>
      </c>
      <c r="M295" s="15">
        <f t="shared" si="87"/>
      </c>
      <c r="N295" s="18">
        <f t="shared" si="66"/>
      </c>
      <c r="O295" s="18">
        <f t="shared" si="67"/>
      </c>
      <c r="P295" s="18">
        <f t="shared" si="68"/>
      </c>
      <c r="Q295" s="18">
        <f t="shared" si="69"/>
      </c>
      <c r="R295" s="18">
        <f t="shared" si="70"/>
      </c>
      <c r="S295" s="18">
        <f t="shared" si="71"/>
      </c>
      <c r="T295" s="18">
        <f t="shared" si="72"/>
      </c>
      <c r="U295" s="18">
        <f t="shared" si="73"/>
      </c>
      <c r="V295" s="18">
        <f t="shared" si="74"/>
      </c>
      <c r="W295" s="18">
        <f t="shared" si="99"/>
      </c>
      <c r="X295" s="18">
        <f t="shared" si="78"/>
      </c>
      <c r="Y295" s="187">
        <f t="shared" si="76"/>
      </c>
      <c r="Z295" s="195">
        <f t="shared" si="100"/>
        <v>0</v>
      </c>
    </row>
    <row r="296" spans="1:26" ht="11.25">
      <c r="A296" s="29"/>
      <c r="B296" s="14"/>
      <c r="C296" s="14"/>
      <c r="D296" s="131"/>
      <c r="E296" s="35"/>
      <c r="F296" s="12"/>
      <c r="G296" s="15"/>
      <c r="H296" s="15">
        <f t="shared" si="82"/>
      </c>
      <c r="I296" s="15">
        <f t="shared" si="83"/>
      </c>
      <c r="J296" s="15">
        <f t="shared" si="84"/>
      </c>
      <c r="K296" s="15">
        <f t="shared" si="85"/>
      </c>
      <c r="L296" s="15">
        <f t="shared" si="86"/>
      </c>
      <c r="M296" s="15">
        <f t="shared" si="87"/>
      </c>
      <c r="N296" s="18">
        <f t="shared" si="66"/>
      </c>
      <c r="O296" s="18">
        <f t="shared" si="67"/>
      </c>
      <c r="P296" s="18">
        <f t="shared" si="68"/>
      </c>
      <c r="Q296" s="18">
        <f t="shared" si="69"/>
      </c>
      <c r="R296" s="18">
        <f t="shared" si="70"/>
      </c>
      <c r="S296" s="18">
        <f t="shared" si="71"/>
      </c>
      <c r="T296" s="18">
        <f t="shared" si="72"/>
      </c>
      <c r="U296" s="18">
        <f t="shared" si="73"/>
      </c>
      <c r="V296" s="18">
        <f t="shared" si="74"/>
      </c>
      <c r="W296" s="18">
        <f t="shared" si="99"/>
      </c>
      <c r="X296" s="18">
        <f t="shared" si="78"/>
      </c>
      <c r="Y296" s="187">
        <f t="shared" si="76"/>
      </c>
      <c r="Z296" s="195">
        <f t="shared" si="100"/>
        <v>0</v>
      </c>
    </row>
    <row r="297" spans="1:26" ht="11.25">
      <c r="A297" s="29"/>
      <c r="B297" s="14"/>
      <c r="C297" s="14"/>
      <c r="D297" s="131"/>
      <c r="E297" s="35"/>
      <c r="F297" s="12"/>
      <c r="G297" s="15"/>
      <c r="H297" s="15">
        <f t="shared" si="82"/>
      </c>
      <c r="I297" s="15">
        <f t="shared" si="83"/>
      </c>
      <c r="J297" s="15">
        <f t="shared" si="84"/>
      </c>
      <c r="K297" s="15">
        <f t="shared" si="85"/>
      </c>
      <c r="L297" s="15">
        <f t="shared" si="86"/>
      </c>
      <c r="M297" s="15">
        <f t="shared" si="87"/>
      </c>
      <c r="N297" s="18">
        <f t="shared" si="66"/>
      </c>
      <c r="O297" s="18">
        <f t="shared" si="67"/>
      </c>
      <c r="P297" s="18">
        <f t="shared" si="68"/>
      </c>
      <c r="Q297" s="18">
        <f t="shared" si="69"/>
      </c>
      <c r="R297" s="18">
        <f t="shared" si="70"/>
      </c>
      <c r="S297" s="18">
        <f t="shared" si="71"/>
      </c>
      <c r="T297" s="18">
        <f t="shared" si="72"/>
      </c>
      <c r="U297" s="18">
        <f t="shared" si="73"/>
      </c>
      <c r="V297" s="18">
        <f t="shared" si="74"/>
      </c>
      <c r="W297" s="18">
        <f t="shared" si="99"/>
      </c>
      <c r="X297" s="18">
        <f t="shared" si="78"/>
      </c>
      <c r="Y297" s="187">
        <f t="shared" si="76"/>
      </c>
      <c r="Z297" s="195">
        <f t="shared" si="100"/>
        <v>0</v>
      </c>
    </row>
    <row r="298" spans="1:26" ht="11.25">
      <c r="A298" s="29"/>
      <c r="B298" s="14"/>
      <c r="C298" s="14"/>
      <c r="D298" s="131"/>
      <c r="E298" s="35"/>
      <c r="F298" s="12"/>
      <c r="G298" s="15"/>
      <c r="H298" s="15">
        <f t="shared" si="82"/>
      </c>
      <c r="I298" s="15">
        <f t="shared" si="83"/>
      </c>
      <c r="J298" s="15">
        <f t="shared" si="84"/>
      </c>
      <c r="K298" s="15">
        <f t="shared" si="85"/>
      </c>
      <c r="L298" s="15">
        <f t="shared" si="86"/>
      </c>
      <c r="M298" s="15">
        <f t="shared" si="87"/>
      </c>
      <c r="N298" s="18">
        <f t="shared" si="66"/>
      </c>
      <c r="O298" s="18">
        <f t="shared" si="67"/>
      </c>
      <c r="P298" s="18">
        <f t="shared" si="68"/>
      </c>
      <c r="Q298" s="18">
        <f t="shared" si="69"/>
      </c>
      <c r="R298" s="18">
        <f t="shared" si="70"/>
      </c>
      <c r="S298" s="18">
        <f t="shared" si="71"/>
      </c>
      <c r="T298" s="18">
        <f t="shared" si="72"/>
      </c>
      <c r="U298" s="18">
        <f t="shared" si="73"/>
      </c>
      <c r="V298" s="18">
        <f t="shared" si="74"/>
      </c>
      <c r="W298" s="18">
        <f t="shared" si="99"/>
      </c>
      <c r="X298" s="18">
        <f t="shared" si="78"/>
      </c>
      <c r="Y298" s="187">
        <f t="shared" si="76"/>
      </c>
      <c r="Z298" s="195">
        <f t="shared" si="100"/>
        <v>0</v>
      </c>
    </row>
    <row r="299" spans="1:26" ht="11.25">
      <c r="A299" s="29"/>
      <c r="B299" s="14"/>
      <c r="C299" s="14"/>
      <c r="D299" s="131"/>
      <c r="E299" s="35"/>
      <c r="F299" s="12"/>
      <c r="G299" s="15"/>
      <c r="H299" s="15">
        <f t="shared" si="82"/>
      </c>
      <c r="I299" s="15">
        <f t="shared" si="83"/>
      </c>
      <c r="J299" s="15">
        <f t="shared" si="84"/>
      </c>
      <c r="K299" s="15">
        <f t="shared" si="85"/>
      </c>
      <c r="L299" s="15">
        <f t="shared" si="86"/>
      </c>
      <c r="M299" s="15">
        <f t="shared" si="87"/>
      </c>
      <c r="N299" s="18">
        <f t="shared" si="66"/>
      </c>
      <c r="O299" s="18">
        <f t="shared" si="67"/>
      </c>
      <c r="P299" s="18">
        <f t="shared" si="68"/>
      </c>
      <c r="Q299" s="18">
        <f t="shared" si="69"/>
      </c>
      <c r="R299" s="18">
        <f t="shared" si="70"/>
      </c>
      <c r="S299" s="18">
        <f t="shared" si="71"/>
      </c>
      <c r="T299" s="18">
        <f t="shared" si="72"/>
      </c>
      <c r="U299" s="18">
        <f t="shared" si="73"/>
      </c>
      <c r="V299" s="18">
        <f t="shared" si="74"/>
      </c>
      <c r="W299" s="18">
        <f t="shared" si="99"/>
      </c>
      <c r="X299" s="18">
        <f t="shared" si="78"/>
      </c>
      <c r="Y299" s="187">
        <f t="shared" si="76"/>
      </c>
      <c r="Z299" s="195">
        <f t="shared" si="100"/>
        <v>0</v>
      </c>
    </row>
    <row r="300" spans="1:26" ht="11.25">
      <c r="A300" s="29"/>
      <c r="B300" s="14"/>
      <c r="C300" s="14"/>
      <c r="D300" s="131"/>
      <c r="E300" s="35"/>
      <c r="F300" s="12"/>
      <c r="G300" s="15"/>
      <c r="H300" s="15">
        <f t="shared" si="82"/>
      </c>
      <c r="I300" s="15">
        <f t="shared" si="83"/>
      </c>
      <c r="J300" s="15">
        <f t="shared" si="84"/>
      </c>
      <c r="K300" s="15">
        <f t="shared" si="85"/>
      </c>
      <c r="L300" s="15">
        <f t="shared" si="86"/>
      </c>
      <c r="M300" s="15">
        <f t="shared" si="87"/>
      </c>
      <c r="N300" s="18">
        <f>IF($G300=11,$E300,"")</f>
      </c>
      <c r="O300" s="18">
        <f>IF($G300=12,$E300,"")</f>
      </c>
      <c r="P300" s="18">
        <f>IF($G300=13,$E300,"")</f>
      </c>
      <c r="Q300" s="18">
        <f>IF($G300=14,$E300,"")</f>
      </c>
      <c r="R300" s="18">
        <f>IF($G300=15,$E300,"")</f>
      </c>
      <c r="S300" s="18">
        <f>IF($G300=16,$E300,"")</f>
      </c>
      <c r="T300" s="18">
        <f>IF($G300=17,$E300,"")</f>
      </c>
      <c r="U300" s="18">
        <f>IF($G300=18,$E300,"")</f>
      </c>
      <c r="V300" s="18">
        <f>IF($G300=19,$E300,"")</f>
      </c>
      <c r="W300" s="18">
        <f t="shared" si="99"/>
      </c>
      <c r="X300" s="18">
        <f t="shared" si="78"/>
      </c>
      <c r="Y300" s="187">
        <f>IF($G300=99,$E300,"")</f>
      </c>
      <c r="Z300" s="195">
        <f t="shared" si="100"/>
        <v>0</v>
      </c>
    </row>
  </sheetData>
  <sheetProtection/>
  <autoFilter ref="A7:AC301"/>
  <mergeCells count="2">
    <mergeCell ref="B3:F3"/>
    <mergeCell ref="B4:F4"/>
  </mergeCells>
  <printOptions/>
  <pageMargins left="0.41" right="0.1968503937007874" top="1.0236220472440944" bottom="0" header="0.7874015748031497" footer="0.31496062992125984"/>
  <pageSetup horizontalDpi="300" verticalDpi="3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5"/>
  <sheetViews>
    <sheetView tabSelected="1" zoomScaleSheetLayoutView="98" zoomScalePageLayoutView="0" workbookViewId="0" topLeftCell="B1">
      <selection activeCell="M36" sqref="M36"/>
    </sheetView>
  </sheetViews>
  <sheetFormatPr defaultColWidth="9.00390625" defaultRowHeight="13.5" outlineLevelCol="1"/>
  <cols>
    <col min="1" max="1" width="4.625" style="0" customWidth="1"/>
    <col min="2" max="2" width="21.00390625" style="0" customWidth="1"/>
    <col min="3" max="3" width="18.50390625" style="0" customWidth="1"/>
    <col min="4" max="4" width="9.25390625" style="0" bestFit="1" customWidth="1"/>
    <col min="5" max="5" width="14.00390625" style="0" hidden="1" customWidth="1" outlineLevel="1"/>
    <col min="6" max="6" width="9.00390625" style="0" customWidth="1" collapsed="1"/>
    <col min="7" max="7" width="3.625" style="0" customWidth="1"/>
    <col min="8" max="8" width="9.00390625" style="127" customWidth="1"/>
    <col min="9" max="9" width="9.25390625" style="127" bestFit="1" customWidth="1"/>
    <col min="10" max="11" width="0" style="0" hidden="1" customWidth="1" outlineLevel="1"/>
    <col min="12" max="12" width="9.00390625" style="0" customWidth="1" collapsed="1"/>
    <col min="17" max="17" width="0" style="0" hidden="1" customWidth="1" outlineLevel="1"/>
    <col min="18" max="18" width="9.00390625" style="0" customWidth="1" collapsed="1"/>
  </cols>
  <sheetData>
    <row r="1" spans="2:23" ht="13.5">
      <c r="B1" s="37" t="s">
        <v>313</v>
      </c>
      <c r="C1" s="38"/>
      <c r="D1" s="39"/>
      <c r="E1" s="38"/>
      <c r="F1" s="38"/>
      <c r="G1" s="38"/>
      <c r="H1" s="134"/>
      <c r="I1" s="67" t="s">
        <v>256</v>
      </c>
      <c r="J1" s="38"/>
      <c r="K1" s="38"/>
      <c r="N1" s="37" t="s">
        <v>314</v>
      </c>
      <c r="O1" s="38"/>
      <c r="P1" s="39"/>
      <c r="Q1" s="38"/>
      <c r="R1" s="38"/>
      <c r="S1" s="38"/>
      <c r="T1" s="209"/>
      <c r="U1" s="209"/>
      <c r="W1" t="s">
        <v>21</v>
      </c>
    </row>
    <row r="2" spans="2:23" ht="13.5">
      <c r="B2" s="40"/>
      <c r="C2" s="40"/>
      <c r="D2" s="41"/>
      <c r="E2" s="40"/>
      <c r="F2" s="40"/>
      <c r="G2" s="40"/>
      <c r="H2" s="67"/>
      <c r="I2" s="67"/>
      <c r="J2" s="38"/>
      <c r="K2" s="38"/>
      <c r="N2" s="206"/>
      <c r="O2" s="207"/>
      <c r="P2" s="208"/>
      <c r="Q2" s="207"/>
      <c r="R2" s="207"/>
      <c r="S2" s="207"/>
      <c r="T2" s="209"/>
      <c r="U2" s="209"/>
      <c r="W2" t="s">
        <v>22</v>
      </c>
    </row>
    <row r="3" spans="2:23" ht="13.5">
      <c r="B3" s="42" t="s">
        <v>68</v>
      </c>
      <c r="C3" s="42" t="s">
        <v>69</v>
      </c>
      <c r="D3" s="42" t="s">
        <v>123</v>
      </c>
      <c r="E3" s="227" t="s">
        <v>70</v>
      </c>
      <c r="F3" s="227"/>
      <c r="G3" s="43"/>
      <c r="H3" s="44" t="s">
        <v>237</v>
      </c>
      <c r="I3" s="44" t="s">
        <v>71</v>
      </c>
      <c r="J3" s="44" t="s">
        <v>124</v>
      </c>
      <c r="K3" s="44" t="s">
        <v>71</v>
      </c>
      <c r="N3" s="44" t="s">
        <v>108</v>
      </c>
      <c r="O3" s="44" t="s">
        <v>69</v>
      </c>
      <c r="P3" s="44" t="s">
        <v>123</v>
      </c>
      <c r="Q3" s="228" t="s">
        <v>70</v>
      </c>
      <c r="R3" s="229"/>
      <c r="S3" s="67"/>
      <c r="T3" s="44" t="s">
        <v>237</v>
      </c>
      <c r="U3" s="44" t="s">
        <v>71</v>
      </c>
      <c r="V3" s="67"/>
      <c r="W3" t="s">
        <v>23</v>
      </c>
    </row>
    <row r="4" spans="1:23" ht="14.25" thickBot="1">
      <c r="A4">
        <v>19</v>
      </c>
      <c r="B4" s="45" t="s">
        <v>18</v>
      </c>
      <c r="C4" s="46" t="s">
        <v>171</v>
      </c>
      <c r="D4" s="47">
        <v>7000000</v>
      </c>
      <c r="E4" s="70" t="s">
        <v>72</v>
      </c>
      <c r="F4" s="71" t="s">
        <v>73</v>
      </c>
      <c r="G4" s="50"/>
      <c r="H4" s="48">
        <f>_xlfn.SUMIFS(金額,委員会NO,A4,科目,E4)</f>
        <v>0</v>
      </c>
      <c r="I4" s="48">
        <f>D4-H4</f>
        <v>7000000</v>
      </c>
      <c r="J4" s="48"/>
      <c r="K4" s="48">
        <f>+D4-J4</f>
        <v>7000000</v>
      </c>
      <c r="M4" s="205"/>
      <c r="N4" s="55" t="s">
        <v>110</v>
      </c>
      <c r="O4" s="55" t="s">
        <v>291</v>
      </c>
      <c r="P4" s="58">
        <v>288000</v>
      </c>
      <c r="Q4" s="74" t="s">
        <v>287</v>
      </c>
      <c r="R4" s="74" t="s">
        <v>83</v>
      </c>
      <c r="S4" s="67"/>
      <c r="T4" s="55">
        <f>_xlfn.SUMIFS(金額,委員会NO,M6,科目,Q4)</f>
        <v>239120</v>
      </c>
      <c r="U4" s="55">
        <f>P4-T4</f>
        <v>48880</v>
      </c>
      <c r="V4" s="209"/>
      <c r="W4" t="s">
        <v>24</v>
      </c>
    </row>
    <row r="5" spans="2:23" ht="13.5">
      <c r="B5" s="45"/>
      <c r="C5" s="46" t="s">
        <v>74</v>
      </c>
      <c r="D5" s="51">
        <f>+D4</f>
        <v>7000000</v>
      </c>
      <c r="E5" s="72"/>
      <c r="F5" s="73"/>
      <c r="G5" s="50"/>
      <c r="H5" s="52">
        <f>SUM(H4)</f>
        <v>0</v>
      </c>
      <c r="I5" s="52">
        <f>SUM(I4)</f>
        <v>7000000</v>
      </c>
      <c r="J5" s="51">
        <f>+J4</f>
        <v>0</v>
      </c>
      <c r="K5" s="51">
        <f>+K4</f>
        <v>7000000</v>
      </c>
      <c r="N5" s="55"/>
      <c r="O5" s="55" t="s">
        <v>292</v>
      </c>
      <c r="P5" s="140">
        <v>0</v>
      </c>
      <c r="Q5" s="83" t="s">
        <v>179</v>
      </c>
      <c r="R5" s="83"/>
      <c r="S5" s="67"/>
      <c r="T5" s="55">
        <f>_xlfn.SUMIFS(金額,委員会NO,M7,科目,Q5)</f>
        <v>90652</v>
      </c>
      <c r="U5" s="55">
        <f>P5-T5</f>
        <v>-90652</v>
      </c>
      <c r="V5" s="118"/>
      <c r="W5" t="s">
        <v>25</v>
      </c>
    </row>
    <row r="6" spans="2:23" ht="13.5">
      <c r="B6" s="45"/>
      <c r="C6" s="46"/>
      <c r="D6" s="54"/>
      <c r="E6" s="74"/>
      <c r="F6" s="75"/>
      <c r="G6" s="50"/>
      <c r="H6" s="55"/>
      <c r="I6" s="55"/>
      <c r="J6" s="55"/>
      <c r="K6" s="55"/>
      <c r="M6">
        <v>5</v>
      </c>
      <c r="N6" s="55"/>
      <c r="O6" s="55" t="s">
        <v>289</v>
      </c>
      <c r="P6" s="140">
        <v>0</v>
      </c>
      <c r="Q6" s="83" t="s">
        <v>290</v>
      </c>
      <c r="R6" s="83"/>
      <c r="S6" s="67"/>
      <c r="T6" s="55">
        <f>_xlfn.SUMIFS(金額,委員会NO,M8,科目,Q6)</f>
        <v>9335</v>
      </c>
      <c r="U6" s="55">
        <f>P6-T6</f>
        <v>-9335</v>
      </c>
      <c r="V6" s="59"/>
      <c r="W6" t="s">
        <v>26</v>
      </c>
    </row>
    <row r="7" spans="1:23" ht="14.25" thickBot="1">
      <c r="A7">
        <v>13</v>
      </c>
      <c r="B7" s="45" t="s">
        <v>12</v>
      </c>
      <c r="C7" s="46" t="s">
        <v>75</v>
      </c>
      <c r="D7" s="56">
        <v>4803000</v>
      </c>
      <c r="E7" s="74" t="s">
        <v>72</v>
      </c>
      <c r="F7" s="75" t="s">
        <v>76</v>
      </c>
      <c r="G7" s="50"/>
      <c r="H7" s="55">
        <f>_xlfn.SUMIFS(金額,委員会NO,A7,科目,E7)</f>
        <v>966000</v>
      </c>
      <c r="I7" s="55">
        <f>D7-H7</f>
        <v>3837000</v>
      </c>
      <c r="J7" s="55"/>
      <c r="K7" s="55">
        <f>+D7-J7</f>
        <v>4803000</v>
      </c>
      <c r="M7">
        <v>5</v>
      </c>
      <c r="N7" s="55"/>
      <c r="O7" s="55" t="s">
        <v>81</v>
      </c>
      <c r="P7" s="61">
        <v>212000</v>
      </c>
      <c r="Q7" s="70" t="s">
        <v>82</v>
      </c>
      <c r="R7" s="70" t="s">
        <v>83</v>
      </c>
      <c r="S7" s="67"/>
      <c r="T7" s="48">
        <f>_xlfn.SUMIFS(金額,委員会NO,M9,科目,Q7)</f>
        <v>70443</v>
      </c>
      <c r="U7" s="48">
        <f>P7-T7</f>
        <v>141557</v>
      </c>
      <c r="V7" s="59"/>
      <c r="W7" t="s">
        <v>27</v>
      </c>
    </row>
    <row r="8" spans="1:23" ht="13.5">
      <c r="A8">
        <v>13</v>
      </c>
      <c r="B8" s="55"/>
      <c r="C8" s="57" t="s">
        <v>77</v>
      </c>
      <c r="D8" s="58">
        <v>1000000</v>
      </c>
      <c r="E8" s="74" t="s">
        <v>78</v>
      </c>
      <c r="F8" s="74" t="s">
        <v>73</v>
      </c>
      <c r="G8" s="59"/>
      <c r="H8" s="55">
        <f>_xlfn.SUMIFS(金額,委員会NO,A8,科目,E8)</f>
        <v>993300</v>
      </c>
      <c r="I8" s="55">
        <f>D8-H8</f>
        <v>6700</v>
      </c>
      <c r="J8" s="55"/>
      <c r="K8" s="55">
        <f>+D8-J8</f>
        <v>1000000</v>
      </c>
      <c r="M8">
        <v>5</v>
      </c>
      <c r="N8" s="55"/>
      <c r="O8" s="55" t="s">
        <v>74</v>
      </c>
      <c r="P8" s="63">
        <f>SUM(P4:P7)</f>
        <v>500000</v>
      </c>
      <c r="Q8" s="72"/>
      <c r="R8" s="72"/>
      <c r="S8" s="67"/>
      <c r="T8" s="52">
        <f>SUM(T4:T7)</f>
        <v>409550</v>
      </c>
      <c r="U8" s="52">
        <f>SUM(U4:U7)</f>
        <v>90450</v>
      </c>
      <c r="V8" s="59"/>
      <c r="W8" t="s">
        <v>28</v>
      </c>
    </row>
    <row r="9" spans="1:23" ht="13.5">
      <c r="A9">
        <v>13</v>
      </c>
      <c r="B9" s="45"/>
      <c r="C9" s="46" t="s">
        <v>79</v>
      </c>
      <c r="D9" s="56">
        <v>230000</v>
      </c>
      <c r="E9" s="76" t="s">
        <v>80</v>
      </c>
      <c r="F9" s="77" t="s">
        <v>73</v>
      </c>
      <c r="G9" s="59"/>
      <c r="H9" s="55">
        <f>_xlfn.SUMIFS(金額,委員会NO,A9,科目,E9)</f>
        <v>36500</v>
      </c>
      <c r="I9" s="55">
        <f>D9-H9</f>
        <v>193500</v>
      </c>
      <c r="J9" s="60"/>
      <c r="K9" s="55">
        <f>+D9-J9</f>
        <v>230000</v>
      </c>
      <c r="M9">
        <v>5</v>
      </c>
      <c r="N9" s="55"/>
      <c r="O9" s="55"/>
      <c r="P9" s="58"/>
      <c r="Q9" s="74"/>
      <c r="R9" s="74"/>
      <c r="S9" s="67"/>
      <c r="T9" s="67"/>
      <c r="U9" s="67"/>
      <c r="V9" s="59"/>
      <c r="W9" t="s">
        <v>29</v>
      </c>
    </row>
    <row r="10" spans="1:22" ht="13.5">
      <c r="A10">
        <v>13</v>
      </c>
      <c r="B10" s="45"/>
      <c r="C10" s="46" t="s">
        <v>236</v>
      </c>
      <c r="D10" s="64">
        <v>0</v>
      </c>
      <c r="E10" s="129" t="s">
        <v>89</v>
      </c>
      <c r="F10" s="84"/>
      <c r="G10" s="59"/>
      <c r="H10" s="55">
        <f>_xlfn.SUMIFS(金額,委員会NO,A10,科目,E10)</f>
        <v>269404</v>
      </c>
      <c r="I10" s="55">
        <f>D10-H10</f>
        <v>-269404</v>
      </c>
      <c r="J10" s="128"/>
      <c r="K10" s="65"/>
      <c r="N10" s="55" t="s">
        <v>111</v>
      </c>
      <c r="O10" s="55" t="s">
        <v>289</v>
      </c>
      <c r="P10" s="58">
        <v>0</v>
      </c>
      <c r="Q10" s="74" t="s">
        <v>87</v>
      </c>
      <c r="R10" s="74"/>
      <c r="S10" s="67"/>
      <c r="T10" s="55">
        <f>_xlfn.SUMIFS(金額,委員会NO,M12,科目,Q10)</f>
        <v>46675</v>
      </c>
      <c r="U10" s="55">
        <f>P10-T10</f>
        <v>-46675</v>
      </c>
      <c r="V10" s="59"/>
    </row>
    <row r="11" spans="1:23" ht="14.25" thickBot="1">
      <c r="A11">
        <v>13</v>
      </c>
      <c r="B11" s="45"/>
      <c r="C11" s="46" t="s">
        <v>81</v>
      </c>
      <c r="D11" s="47">
        <v>100000</v>
      </c>
      <c r="E11" s="78" t="s">
        <v>82</v>
      </c>
      <c r="F11" s="79" t="s">
        <v>83</v>
      </c>
      <c r="G11" s="50"/>
      <c r="H11" s="48">
        <f>_xlfn.SUMIFS(金額,委員会NO,A11,科目,E11)</f>
        <v>3630</v>
      </c>
      <c r="I11" s="48">
        <f>D11-H11</f>
        <v>96370</v>
      </c>
      <c r="J11" s="48"/>
      <c r="K11" s="48">
        <f>+D11-J11</f>
        <v>100000</v>
      </c>
      <c r="N11" s="55"/>
      <c r="O11" s="55" t="s">
        <v>82</v>
      </c>
      <c r="P11" s="141">
        <v>500000</v>
      </c>
      <c r="Q11" s="142" t="s">
        <v>82</v>
      </c>
      <c r="R11" s="142" t="s">
        <v>83</v>
      </c>
      <c r="S11" s="67"/>
      <c r="T11" s="115">
        <f>_xlfn.SUMIFS(金額,委員会NO,M13,科目,Q11)</f>
        <v>0</v>
      </c>
      <c r="U11" s="48">
        <f>P11-T11</f>
        <v>500000</v>
      </c>
      <c r="V11" s="67"/>
      <c r="W11" t="s">
        <v>30</v>
      </c>
    </row>
    <row r="12" spans="2:23" ht="13.5">
      <c r="B12" s="45"/>
      <c r="C12" s="46" t="s">
        <v>74</v>
      </c>
      <c r="D12" s="51">
        <f>SUM(D7:D11)</f>
        <v>6133000</v>
      </c>
      <c r="E12" s="80"/>
      <c r="F12" s="81"/>
      <c r="G12" s="50"/>
      <c r="H12" s="52">
        <f>SUM(H7:H11)</f>
        <v>2268834</v>
      </c>
      <c r="I12" s="52">
        <f>SUM(I7:I11)</f>
        <v>3864166</v>
      </c>
      <c r="J12" s="51">
        <f>SUM(J7:J11)</f>
        <v>0</v>
      </c>
      <c r="K12" s="51">
        <f>SUM(K7:K11)</f>
        <v>6133000</v>
      </c>
      <c r="M12">
        <v>4</v>
      </c>
      <c r="N12" s="55"/>
      <c r="O12" s="55" t="s">
        <v>74</v>
      </c>
      <c r="P12" s="63"/>
      <c r="Q12" s="72"/>
      <c r="R12" s="72"/>
      <c r="S12" s="67"/>
      <c r="T12" s="52">
        <f>SUM(T10:T11)</f>
        <v>46675</v>
      </c>
      <c r="U12" s="52">
        <f>SUM(U10:U11)</f>
        <v>453325</v>
      </c>
      <c r="V12" s="59"/>
      <c r="W12" t="s">
        <v>31</v>
      </c>
    </row>
    <row r="13" spans="2:22" ht="13.5">
      <c r="B13" s="45"/>
      <c r="C13" s="46"/>
      <c r="D13" s="54"/>
      <c r="E13" s="82"/>
      <c r="F13" s="77"/>
      <c r="G13" s="50"/>
      <c r="H13" s="55"/>
      <c r="I13" s="55"/>
      <c r="J13" s="55"/>
      <c r="K13" s="55"/>
      <c r="M13">
        <v>4</v>
      </c>
      <c r="N13" s="55"/>
      <c r="O13" s="55"/>
      <c r="P13" s="58"/>
      <c r="Q13" s="74"/>
      <c r="R13" s="74"/>
      <c r="S13" s="67"/>
      <c r="T13" s="52"/>
      <c r="U13" s="67"/>
      <c r="V13" s="59"/>
    </row>
    <row r="14" spans="1:22" ht="13.5">
      <c r="A14">
        <v>21</v>
      </c>
      <c r="B14" s="45" t="s">
        <v>84</v>
      </c>
      <c r="C14" s="46" t="s">
        <v>85</v>
      </c>
      <c r="D14" s="56">
        <v>200000</v>
      </c>
      <c r="E14" s="82" t="s">
        <v>252</v>
      </c>
      <c r="F14" s="77" t="s">
        <v>86</v>
      </c>
      <c r="G14" s="50"/>
      <c r="H14" s="55">
        <f aca="true" t="shared" si="0" ref="H14:H21">_xlfn.SUMIFS(金額,委員会NO,A14,科目,E14)</f>
        <v>0</v>
      </c>
      <c r="I14" s="55">
        <f aca="true" t="shared" si="1" ref="I14:I21">D14-H14</f>
        <v>200000</v>
      </c>
      <c r="J14" s="55"/>
      <c r="K14" s="55">
        <f aca="true" t="shared" si="2" ref="K14:K19">+D14-J14</f>
        <v>200000</v>
      </c>
      <c r="N14" s="55" t="s">
        <v>112</v>
      </c>
      <c r="O14" s="55" t="s">
        <v>113</v>
      </c>
      <c r="P14" s="58">
        <v>20000</v>
      </c>
      <c r="Q14" s="74" t="s">
        <v>114</v>
      </c>
      <c r="R14" s="74"/>
      <c r="S14" s="67"/>
      <c r="T14" s="55">
        <f>_xlfn.SUMIFS(金額,委員会NO,M16,科目,Q14)</f>
        <v>0</v>
      </c>
      <c r="U14" s="55">
        <f>P14-T14</f>
        <v>20000</v>
      </c>
      <c r="V14" s="59"/>
    </row>
    <row r="15" spans="1:22" ht="13.5">
      <c r="A15">
        <v>21</v>
      </c>
      <c r="B15" s="45"/>
      <c r="C15" s="46" t="s">
        <v>250</v>
      </c>
      <c r="D15" s="56">
        <v>100000</v>
      </c>
      <c r="E15" s="82" t="s">
        <v>241</v>
      </c>
      <c r="F15" s="77" t="s">
        <v>73</v>
      </c>
      <c r="G15" s="50"/>
      <c r="H15" s="55">
        <f t="shared" si="0"/>
        <v>177870</v>
      </c>
      <c r="I15" s="55">
        <f t="shared" si="1"/>
        <v>-77870</v>
      </c>
      <c r="J15" s="55">
        <v>177870</v>
      </c>
      <c r="K15" s="55">
        <f t="shared" si="2"/>
        <v>-77870</v>
      </c>
      <c r="N15" s="55"/>
      <c r="O15" s="55" t="s">
        <v>82</v>
      </c>
      <c r="P15" s="58">
        <v>280000</v>
      </c>
      <c r="Q15" s="74" t="s">
        <v>82</v>
      </c>
      <c r="R15" s="74" t="s">
        <v>83</v>
      </c>
      <c r="S15" s="67"/>
      <c r="T15" s="55">
        <f>_xlfn.SUMIFS(金額,委員会NO,M17,科目,Q15)</f>
        <v>28440</v>
      </c>
      <c r="U15" s="55">
        <f>P15-T15</f>
        <v>251560</v>
      </c>
      <c r="V15" s="67"/>
    </row>
    <row r="16" spans="1:22" ht="13.5">
      <c r="A16">
        <v>21</v>
      </c>
      <c r="B16" s="45"/>
      <c r="C16" s="46" t="s">
        <v>247</v>
      </c>
      <c r="D16" s="56">
        <v>200000</v>
      </c>
      <c r="E16" s="74" t="s">
        <v>242</v>
      </c>
      <c r="F16" s="77"/>
      <c r="G16" s="59"/>
      <c r="H16" s="55">
        <f t="shared" si="0"/>
        <v>29175</v>
      </c>
      <c r="I16" s="55">
        <f t="shared" si="1"/>
        <v>170825</v>
      </c>
      <c r="J16" s="55">
        <v>29175</v>
      </c>
      <c r="K16" s="55">
        <f t="shared" si="2"/>
        <v>170825</v>
      </c>
      <c r="M16">
        <v>3</v>
      </c>
      <c r="N16" s="55"/>
      <c r="O16" s="55" t="s">
        <v>115</v>
      </c>
      <c r="P16" s="58">
        <v>200000</v>
      </c>
      <c r="Q16" s="83" t="s">
        <v>78</v>
      </c>
      <c r="R16" s="83" t="s">
        <v>73</v>
      </c>
      <c r="S16" s="67"/>
      <c r="T16" s="65">
        <f>_xlfn.SUMIFS(金額,委員会NO,M18,科目,Q16)</f>
        <v>0</v>
      </c>
      <c r="U16" s="65">
        <f>P16-T16</f>
        <v>200000</v>
      </c>
      <c r="V16" s="59"/>
    </row>
    <row r="17" spans="1:22" ht="13.5">
      <c r="A17">
        <v>21</v>
      </c>
      <c r="B17" s="45"/>
      <c r="C17" s="46" t="s">
        <v>88</v>
      </c>
      <c r="D17" s="56">
        <v>50000</v>
      </c>
      <c r="E17" s="74" t="s">
        <v>243</v>
      </c>
      <c r="F17" s="77"/>
      <c r="G17" s="59"/>
      <c r="H17" s="55">
        <f t="shared" si="0"/>
        <v>113011</v>
      </c>
      <c r="I17" s="55">
        <f>D17-H17</f>
        <v>-63011</v>
      </c>
      <c r="J17" s="55">
        <v>33290</v>
      </c>
      <c r="K17" s="55">
        <f t="shared" si="2"/>
        <v>16710</v>
      </c>
      <c r="M17">
        <v>3</v>
      </c>
      <c r="N17" s="55"/>
      <c r="O17" s="55" t="s">
        <v>301</v>
      </c>
      <c r="P17" s="58">
        <v>0</v>
      </c>
      <c r="Q17" s="83"/>
      <c r="R17" s="83"/>
      <c r="S17" s="67"/>
      <c r="T17" s="55">
        <f>_xlfn.SUMIFS(金額,委員会NO,M19,科目,Q17)</f>
        <v>0</v>
      </c>
      <c r="U17" s="55">
        <f>P17-T17</f>
        <v>0</v>
      </c>
      <c r="V17" s="59"/>
    </row>
    <row r="18" spans="1:22" ht="14.25" thickBot="1">
      <c r="A18">
        <v>21</v>
      </c>
      <c r="B18" s="45"/>
      <c r="C18" s="46" t="s">
        <v>90</v>
      </c>
      <c r="D18" s="56">
        <v>400000</v>
      </c>
      <c r="E18" s="74" t="s">
        <v>244</v>
      </c>
      <c r="F18" s="77" t="s">
        <v>83</v>
      </c>
      <c r="G18" s="59"/>
      <c r="H18" s="55">
        <f t="shared" si="0"/>
        <v>353580</v>
      </c>
      <c r="I18" s="55">
        <f t="shared" si="1"/>
        <v>46420</v>
      </c>
      <c r="J18" s="55">
        <v>227200</v>
      </c>
      <c r="K18" s="55">
        <f t="shared" si="2"/>
        <v>172800</v>
      </c>
      <c r="M18">
        <v>3</v>
      </c>
      <c r="N18" s="55"/>
      <c r="O18" s="55" t="s">
        <v>63</v>
      </c>
      <c r="P18" s="141">
        <v>0</v>
      </c>
      <c r="Q18" s="70" t="s">
        <v>290</v>
      </c>
      <c r="R18" s="70"/>
      <c r="S18" s="67"/>
      <c r="T18" s="115">
        <f>_xlfn.SUMIFS(金額,委員会NO,M20,科目,Q18)</f>
        <v>2835</v>
      </c>
      <c r="U18" s="115">
        <f>P18-T18</f>
        <v>-2835</v>
      </c>
      <c r="V18" s="59"/>
    </row>
    <row r="19" spans="1:22" ht="13.5">
      <c r="A19">
        <v>21</v>
      </c>
      <c r="B19" s="45"/>
      <c r="C19" s="46" t="s">
        <v>91</v>
      </c>
      <c r="D19" s="64">
        <v>0</v>
      </c>
      <c r="E19" s="83" t="s">
        <v>51</v>
      </c>
      <c r="F19" s="84"/>
      <c r="G19" s="59"/>
      <c r="H19" s="135">
        <f t="shared" si="0"/>
        <v>71087</v>
      </c>
      <c r="I19" s="55">
        <f t="shared" si="1"/>
        <v>-71087</v>
      </c>
      <c r="J19" s="65">
        <v>71087</v>
      </c>
      <c r="K19" s="55">
        <f t="shared" si="2"/>
        <v>-71087</v>
      </c>
      <c r="M19">
        <v>3</v>
      </c>
      <c r="N19" s="55"/>
      <c r="O19" s="55" t="s">
        <v>74</v>
      </c>
      <c r="P19" s="63">
        <f>SUM(P14:P18)</f>
        <v>500000</v>
      </c>
      <c r="Q19" s="72"/>
      <c r="R19" s="72"/>
      <c r="S19" s="67"/>
      <c r="T19" s="52">
        <f>SUM(T14:T18)</f>
        <v>31275</v>
      </c>
      <c r="U19" s="52">
        <f>SUM(U14:U18)</f>
        <v>468725</v>
      </c>
      <c r="V19" s="59"/>
    </row>
    <row r="20" spans="1:22" ht="13.5">
      <c r="A20">
        <v>21</v>
      </c>
      <c r="B20" s="45"/>
      <c r="C20" s="46" t="s">
        <v>198</v>
      </c>
      <c r="D20" s="64">
        <v>0</v>
      </c>
      <c r="E20" s="74" t="s">
        <v>245</v>
      </c>
      <c r="F20" s="84"/>
      <c r="G20" s="59"/>
      <c r="H20" s="135">
        <f t="shared" si="0"/>
        <v>58097</v>
      </c>
      <c r="I20" s="55">
        <f t="shared" si="1"/>
        <v>-58097</v>
      </c>
      <c r="J20" s="65"/>
      <c r="K20" s="65"/>
      <c r="M20">
        <v>3</v>
      </c>
      <c r="N20" s="55"/>
      <c r="O20" s="55"/>
      <c r="P20" s="58"/>
      <c r="Q20" s="74"/>
      <c r="R20" s="74"/>
      <c r="S20" s="67"/>
      <c r="T20" s="67"/>
      <c r="U20" s="67"/>
      <c r="V20" s="59"/>
    </row>
    <row r="21" spans="1:22" ht="14.25" thickBot="1">
      <c r="A21">
        <v>21</v>
      </c>
      <c r="B21" s="45"/>
      <c r="C21" s="46" t="s">
        <v>92</v>
      </c>
      <c r="D21" s="47">
        <v>100000</v>
      </c>
      <c r="E21" s="70" t="s">
        <v>82</v>
      </c>
      <c r="F21" s="79" t="s">
        <v>83</v>
      </c>
      <c r="G21" s="59"/>
      <c r="H21" s="48">
        <f t="shared" si="0"/>
        <v>77010</v>
      </c>
      <c r="I21" s="48">
        <f t="shared" si="1"/>
        <v>22990</v>
      </c>
      <c r="J21" s="48"/>
      <c r="K21" s="48">
        <f>+D21-J21</f>
        <v>100000</v>
      </c>
      <c r="N21" s="55" t="s">
        <v>116</v>
      </c>
      <c r="O21" s="55" t="s">
        <v>81</v>
      </c>
      <c r="P21" s="58">
        <v>100000</v>
      </c>
      <c r="Q21" s="74" t="s">
        <v>287</v>
      </c>
      <c r="R21" s="74" t="s">
        <v>83</v>
      </c>
      <c r="S21" s="67"/>
      <c r="T21" s="55">
        <f>_xlfn.SUMIFS(金額,委員会NO,M23,科目,Q21)</f>
        <v>150045</v>
      </c>
      <c r="U21" s="55">
        <f>P21-T21</f>
        <v>-50045</v>
      </c>
      <c r="V21" s="59"/>
    </row>
    <row r="22" spans="2:22" ht="13.5">
      <c r="B22" s="45"/>
      <c r="C22" s="46" t="s">
        <v>74</v>
      </c>
      <c r="D22" s="51">
        <f>SUM(D14:D21)</f>
        <v>1050000</v>
      </c>
      <c r="E22" s="72"/>
      <c r="F22" s="81"/>
      <c r="G22" s="59"/>
      <c r="H22" s="52">
        <f>SUM(H14:H21)</f>
        <v>879830</v>
      </c>
      <c r="I22" s="52">
        <f>SUM(I14:I21)</f>
        <v>170170</v>
      </c>
      <c r="J22" s="51">
        <f>SUM(J14:J21)</f>
        <v>538622</v>
      </c>
      <c r="K22" s="51">
        <f>SUM(K14:K21)</f>
        <v>511378</v>
      </c>
      <c r="N22" s="55"/>
      <c r="O22" s="55" t="s">
        <v>117</v>
      </c>
      <c r="P22" s="58">
        <v>400000</v>
      </c>
      <c r="Q22" s="74" t="s">
        <v>82</v>
      </c>
      <c r="R22" s="74" t="s">
        <v>83</v>
      </c>
      <c r="S22" s="67"/>
      <c r="T22" s="55">
        <f>_xlfn.SUMIFS(金額,委員会NO,M24,科目,Q22)</f>
        <v>246366</v>
      </c>
      <c r="U22" s="55">
        <f>P22-T22</f>
        <v>153634</v>
      </c>
      <c r="V22" s="67"/>
    </row>
    <row r="23" spans="2:22" ht="14.25" thickBot="1">
      <c r="B23" s="45"/>
      <c r="C23" s="46"/>
      <c r="D23" s="54"/>
      <c r="E23" s="74"/>
      <c r="F23" s="77"/>
      <c r="G23" s="59"/>
      <c r="H23" s="55"/>
      <c r="I23" s="55"/>
      <c r="J23" s="55"/>
      <c r="K23" s="55"/>
      <c r="M23">
        <v>2</v>
      </c>
      <c r="N23" s="45"/>
      <c r="O23" s="69" t="s">
        <v>118</v>
      </c>
      <c r="P23" s="62">
        <v>0</v>
      </c>
      <c r="Q23" s="138" t="s">
        <v>293</v>
      </c>
      <c r="R23" s="79"/>
      <c r="S23" s="40"/>
      <c r="T23" s="48">
        <f>_xlfn.SUMIFS(金額,委員会NO,M25,科目,Q23)</f>
        <v>37500</v>
      </c>
      <c r="U23" s="48">
        <f>P23-T23</f>
        <v>-37500</v>
      </c>
      <c r="V23" s="59"/>
    </row>
    <row r="24" spans="1:22" ht="13.5">
      <c r="A24">
        <v>14</v>
      </c>
      <c r="B24" s="45" t="s">
        <v>93</v>
      </c>
      <c r="C24" s="46" t="s">
        <v>94</v>
      </c>
      <c r="D24" s="54">
        <v>100000</v>
      </c>
      <c r="E24" s="74" t="s">
        <v>80</v>
      </c>
      <c r="F24" s="77" t="s">
        <v>73</v>
      </c>
      <c r="G24" s="59"/>
      <c r="H24" s="55">
        <f>_xlfn.SUMIFS(金額,委員会NO,A24,科目,E24)</f>
        <v>0</v>
      </c>
      <c r="I24" s="55">
        <f>D24-H24</f>
        <v>100000</v>
      </c>
      <c r="J24" s="55"/>
      <c r="K24" s="55">
        <f>+D24-J24</f>
        <v>100000</v>
      </c>
      <c r="M24">
        <v>2</v>
      </c>
      <c r="N24" s="52"/>
      <c r="O24" s="52" t="s">
        <v>74</v>
      </c>
      <c r="P24" s="63">
        <f>SUM(P21:P23)</f>
        <v>500000</v>
      </c>
      <c r="Q24" s="72"/>
      <c r="R24" s="72"/>
      <c r="S24" s="67"/>
      <c r="T24" s="52">
        <f>SUM(T21:T23)</f>
        <v>433911</v>
      </c>
      <c r="U24" s="52">
        <f>SUM(U21:U23)</f>
        <v>66089</v>
      </c>
      <c r="V24" s="59"/>
    </row>
    <row r="25" spans="1:22" ht="14.25" thickBot="1">
      <c r="A25">
        <v>14</v>
      </c>
      <c r="B25" s="45"/>
      <c r="C25" s="46" t="s">
        <v>92</v>
      </c>
      <c r="D25" s="49">
        <v>100000</v>
      </c>
      <c r="E25" s="70" t="s">
        <v>82</v>
      </c>
      <c r="F25" s="79" t="s">
        <v>83</v>
      </c>
      <c r="G25" s="59"/>
      <c r="H25" s="48">
        <f>_xlfn.SUMIFS(金額,委員会NO,A25,科目,E25)</f>
        <v>0</v>
      </c>
      <c r="I25" s="48">
        <f>D25-H25</f>
        <v>100000</v>
      </c>
      <c r="J25" s="48"/>
      <c r="K25" s="48">
        <f>+D25-J25</f>
        <v>100000</v>
      </c>
      <c r="M25">
        <v>2</v>
      </c>
      <c r="N25" s="55"/>
      <c r="O25" s="55"/>
      <c r="P25" s="58"/>
      <c r="Q25" s="74"/>
      <c r="R25" s="74"/>
      <c r="S25" s="67"/>
      <c r="T25" s="67"/>
      <c r="U25" s="67"/>
      <c r="V25" s="59"/>
    </row>
    <row r="26" spans="2:22" ht="14.25" thickBot="1">
      <c r="B26" s="45"/>
      <c r="C26" s="46" t="s">
        <v>74</v>
      </c>
      <c r="D26" s="53">
        <f>SUM(D24:D25)</f>
        <v>200000</v>
      </c>
      <c r="E26" s="72"/>
      <c r="F26" s="81"/>
      <c r="G26" s="59"/>
      <c r="H26" s="52">
        <f>SUM(H24:H25)</f>
        <v>0</v>
      </c>
      <c r="I26" s="52">
        <f>SUM(I24:I25)</f>
        <v>200000</v>
      </c>
      <c r="J26" s="53">
        <f>SUM(J24:J25)</f>
        <v>0</v>
      </c>
      <c r="K26" s="53">
        <f>SUM(K24:K25)</f>
        <v>200000</v>
      </c>
      <c r="N26" s="55" t="s">
        <v>119</v>
      </c>
      <c r="O26" s="55" t="s">
        <v>82</v>
      </c>
      <c r="P26" s="61">
        <v>500000</v>
      </c>
      <c r="Q26" s="70" t="s">
        <v>82</v>
      </c>
      <c r="R26" s="70" t="s">
        <v>83</v>
      </c>
      <c r="S26" s="67"/>
      <c r="T26" s="48">
        <f>_xlfn.SUMIFS(金額,委員会NO,M28,科目,Q26)</f>
        <v>46200</v>
      </c>
      <c r="U26" s="48">
        <f>P26-T26</f>
        <v>453800</v>
      </c>
      <c r="V26" s="59"/>
    </row>
    <row r="27" spans="2:22" ht="13.5">
      <c r="B27" s="45"/>
      <c r="C27" s="46"/>
      <c r="D27" s="54"/>
      <c r="E27" s="74"/>
      <c r="F27" s="77"/>
      <c r="G27" s="59"/>
      <c r="H27" s="55"/>
      <c r="I27" s="55"/>
      <c r="J27" s="55"/>
      <c r="K27" s="55"/>
      <c r="N27" s="55"/>
      <c r="O27" s="52" t="s">
        <v>74</v>
      </c>
      <c r="P27" s="63">
        <f>SUM(P26)</f>
        <v>500000</v>
      </c>
      <c r="Q27" s="72"/>
      <c r="R27" s="72"/>
      <c r="S27" s="67"/>
      <c r="T27" s="52">
        <f>SUM(T26)</f>
        <v>46200</v>
      </c>
      <c r="U27" s="52">
        <f>SUM(U26)</f>
        <v>453800</v>
      </c>
      <c r="V27" s="67"/>
    </row>
    <row r="28" spans="1:22" ht="14.25" thickBot="1">
      <c r="A28">
        <v>17</v>
      </c>
      <c r="B28" s="45" t="s">
        <v>16</v>
      </c>
      <c r="C28" s="46" t="s">
        <v>92</v>
      </c>
      <c r="D28" s="56">
        <v>100000</v>
      </c>
      <c r="E28" s="74" t="s">
        <v>82</v>
      </c>
      <c r="F28" s="77" t="s">
        <v>83</v>
      </c>
      <c r="G28" s="59"/>
      <c r="H28" s="55">
        <f>_xlfn.SUMIFS(金額,委員会NO,A28,科目,E28)</f>
        <v>1200</v>
      </c>
      <c r="I28" s="55">
        <f>D28-H28</f>
        <v>98800</v>
      </c>
      <c r="J28" s="55">
        <v>1200</v>
      </c>
      <c r="K28" s="55">
        <f>+D28-J28</f>
        <v>98800</v>
      </c>
      <c r="M28">
        <v>1</v>
      </c>
      <c r="N28" s="48"/>
      <c r="O28" s="48"/>
      <c r="P28" s="61"/>
      <c r="Q28" s="70"/>
      <c r="R28" s="70"/>
      <c r="S28" s="211"/>
      <c r="T28" s="212"/>
      <c r="U28" s="213"/>
      <c r="V28" s="59"/>
    </row>
    <row r="29" spans="1:22" ht="13.5">
      <c r="A29">
        <v>17</v>
      </c>
      <c r="B29" s="45"/>
      <c r="C29" s="46" t="s">
        <v>95</v>
      </c>
      <c r="D29" s="56">
        <v>438000</v>
      </c>
      <c r="E29" s="74" t="s">
        <v>72</v>
      </c>
      <c r="F29" s="77" t="s">
        <v>96</v>
      </c>
      <c r="G29" s="59"/>
      <c r="H29" s="55">
        <f>_xlfn.SUMIFS(金額,委員会NO,A29,科目,E29)</f>
        <v>34120</v>
      </c>
      <c r="I29" s="55">
        <f>D29-H29</f>
        <v>403880</v>
      </c>
      <c r="J29" s="55">
        <v>34120</v>
      </c>
      <c r="K29" s="55">
        <f>+D29-J29</f>
        <v>403880</v>
      </c>
      <c r="N29" s="52" t="s">
        <v>312</v>
      </c>
      <c r="O29" s="52"/>
      <c r="P29" s="63">
        <f>+P8+P11+P19+P24+P27</f>
        <v>2500000</v>
      </c>
      <c r="Q29" s="72"/>
      <c r="R29" s="72"/>
      <c r="S29" s="67"/>
      <c r="T29" s="63">
        <f>+T8+T11+T19+T24+T27</f>
        <v>920936</v>
      </c>
      <c r="U29" s="63">
        <f>+U8+U11+U19+U24+U27</f>
        <v>1579064</v>
      </c>
      <c r="V29" s="59"/>
    </row>
    <row r="30" spans="1:22" ht="13.5">
      <c r="A30">
        <v>17</v>
      </c>
      <c r="B30" s="45"/>
      <c r="C30" s="46" t="s">
        <v>97</v>
      </c>
      <c r="D30" s="56">
        <v>50000</v>
      </c>
      <c r="E30" s="85" t="s">
        <v>87</v>
      </c>
      <c r="F30" s="77"/>
      <c r="G30" s="59"/>
      <c r="H30" s="55">
        <f>_xlfn.SUMIFS(金額,委員会NO,A30,科目,E30)</f>
        <v>0</v>
      </c>
      <c r="I30" s="55">
        <f>D30-H30</f>
        <v>50000</v>
      </c>
      <c r="J30" s="55"/>
      <c r="K30" s="55">
        <f>+D30-J30</f>
        <v>50000</v>
      </c>
      <c r="N30" s="55"/>
      <c r="O30" s="55"/>
      <c r="P30" s="58"/>
      <c r="Q30" s="74"/>
      <c r="R30" s="74"/>
      <c r="S30" s="67"/>
      <c r="T30" s="67"/>
      <c r="U30" s="67"/>
      <c r="V30" s="59"/>
    </row>
    <row r="31" spans="1:22" ht="14.25" thickBot="1">
      <c r="A31">
        <v>17</v>
      </c>
      <c r="B31" s="45"/>
      <c r="C31" s="46" t="s">
        <v>98</v>
      </c>
      <c r="D31" s="47">
        <v>30000</v>
      </c>
      <c r="E31" s="70" t="s">
        <v>89</v>
      </c>
      <c r="F31" s="79"/>
      <c r="G31" s="59"/>
      <c r="H31" s="48">
        <f>_xlfn.SUMIFS(金額,委員会NO,A31,科目,E31)</f>
        <v>0</v>
      </c>
      <c r="I31" s="48">
        <f>D31-H31</f>
        <v>30000</v>
      </c>
      <c r="J31" s="48"/>
      <c r="K31" s="48">
        <f>+D31-J31</f>
        <v>30000</v>
      </c>
      <c r="N31" s="55"/>
      <c r="O31" s="55"/>
      <c r="P31" s="58"/>
      <c r="Q31" s="74"/>
      <c r="R31" s="74"/>
      <c r="S31" s="67"/>
      <c r="T31" s="67"/>
      <c r="U31" s="67"/>
      <c r="V31" s="99"/>
    </row>
    <row r="32" spans="2:22" ht="14.25" thickBot="1">
      <c r="B32" s="55"/>
      <c r="C32" s="55" t="s">
        <v>74</v>
      </c>
      <c r="D32" s="63">
        <f>SUM(D28:D31)</f>
        <v>618000</v>
      </c>
      <c r="E32" s="72"/>
      <c r="F32" s="72"/>
      <c r="G32" s="59"/>
      <c r="H32" s="52">
        <f>SUM(H28:H31)</f>
        <v>35320</v>
      </c>
      <c r="I32" s="52">
        <f>SUM(I28:I31)</f>
        <v>582680</v>
      </c>
      <c r="J32" s="63">
        <f>SUM(J28:J31)</f>
        <v>35320</v>
      </c>
      <c r="K32" s="63">
        <f>SUM(K28:K31)</f>
        <v>582680</v>
      </c>
      <c r="M32">
        <v>6</v>
      </c>
      <c r="N32" s="55" t="s">
        <v>120</v>
      </c>
      <c r="O32" s="55" t="s">
        <v>121</v>
      </c>
      <c r="P32" s="58">
        <v>480000</v>
      </c>
      <c r="Q32" s="74" t="s">
        <v>82</v>
      </c>
      <c r="R32" s="74" t="s">
        <v>83</v>
      </c>
      <c r="S32" s="67"/>
      <c r="T32" s="48">
        <f>_xlfn.SUMIFS(金額,委員会NO,M34,科目,Q32)</f>
        <v>0</v>
      </c>
      <c r="U32" s="48">
        <f>P32-T32</f>
        <v>480000</v>
      </c>
      <c r="V32" s="67"/>
    </row>
    <row r="33" spans="2:22" ht="13.5">
      <c r="B33" s="66"/>
      <c r="C33" s="57"/>
      <c r="D33" s="58"/>
      <c r="E33" s="74"/>
      <c r="F33" s="74"/>
      <c r="G33" s="59"/>
      <c r="H33" s="55"/>
      <c r="I33" s="55"/>
      <c r="J33" s="55"/>
      <c r="K33" s="55"/>
      <c r="N33" s="55"/>
      <c r="O33" s="55"/>
      <c r="P33" s="58"/>
      <c r="Q33" s="74"/>
      <c r="R33" s="74"/>
      <c r="S33" s="67"/>
      <c r="T33" s="52">
        <f>SUM(T32)</f>
        <v>0</v>
      </c>
      <c r="U33" s="52">
        <f>SUM(U32)</f>
        <v>480000</v>
      </c>
      <c r="V33" s="67"/>
    </row>
    <row r="34" spans="1:22" ht="14.25" thickBot="1">
      <c r="A34">
        <v>15</v>
      </c>
      <c r="B34" s="55" t="s">
        <v>14</v>
      </c>
      <c r="C34" s="57" t="s">
        <v>99</v>
      </c>
      <c r="D34" s="58">
        <v>10000</v>
      </c>
      <c r="E34" s="74" t="s">
        <v>100</v>
      </c>
      <c r="F34" s="74"/>
      <c r="G34" s="59"/>
      <c r="H34" s="55">
        <f>_xlfn.SUMIFS(金額,委員会NO,A34,科目,E34)</f>
        <v>0</v>
      </c>
      <c r="I34" s="55">
        <f>D34-H34</f>
        <v>10000</v>
      </c>
      <c r="J34" s="55"/>
      <c r="K34" s="55">
        <f>+D34-J34</f>
        <v>10000</v>
      </c>
      <c r="N34" s="48"/>
      <c r="O34" s="48"/>
      <c r="P34" s="61"/>
      <c r="Q34" s="70"/>
      <c r="R34" s="70"/>
      <c r="S34" s="67"/>
      <c r="T34" s="67"/>
      <c r="U34" s="67"/>
      <c r="V34" s="59"/>
    </row>
    <row r="35" spans="1:22" ht="13.5">
      <c r="A35">
        <v>15</v>
      </c>
      <c r="B35" s="55"/>
      <c r="C35" s="57" t="s">
        <v>101</v>
      </c>
      <c r="D35" s="58">
        <v>2000</v>
      </c>
      <c r="E35" s="74" t="s">
        <v>102</v>
      </c>
      <c r="F35" s="74"/>
      <c r="G35" s="59"/>
      <c r="H35" s="55">
        <f>_xlfn.SUMIFS(金額,委員会NO,A35,科目,E35)</f>
        <v>0</v>
      </c>
      <c r="I35" s="55">
        <f>D35-H35</f>
        <v>2000</v>
      </c>
      <c r="J35" s="55"/>
      <c r="K35" s="55">
        <f>+D35-J35</f>
        <v>2000</v>
      </c>
      <c r="N35" s="52" t="s">
        <v>122</v>
      </c>
      <c r="O35" s="52"/>
      <c r="P35" s="63">
        <f>+D53+P29+P32</f>
        <v>21862000</v>
      </c>
      <c r="Q35" s="52"/>
      <c r="R35" s="52"/>
      <c r="S35" s="67"/>
      <c r="T35" s="67"/>
      <c r="U35" s="67"/>
      <c r="V35" s="59"/>
    </row>
    <row r="36" spans="1:22" ht="13.5">
      <c r="A36">
        <v>15</v>
      </c>
      <c r="B36" s="55"/>
      <c r="C36" s="57" t="s">
        <v>92</v>
      </c>
      <c r="D36" s="58">
        <v>42000</v>
      </c>
      <c r="E36" s="74" t="s">
        <v>82</v>
      </c>
      <c r="F36" s="74" t="s">
        <v>83</v>
      </c>
      <c r="G36" s="59"/>
      <c r="H36" s="55">
        <f>_xlfn.SUMIFS(金額,委員会NO,A36,科目,E36)</f>
        <v>0</v>
      </c>
      <c r="I36" s="55">
        <f>D36-H36</f>
        <v>42000</v>
      </c>
      <c r="J36" s="55"/>
      <c r="K36" s="55">
        <f>+D36-J36</f>
        <v>42000</v>
      </c>
      <c r="V36" s="67"/>
    </row>
    <row r="37" spans="1:22" ht="14.25" thickBot="1">
      <c r="A37">
        <v>15</v>
      </c>
      <c r="B37" s="55"/>
      <c r="C37" s="57" t="s">
        <v>103</v>
      </c>
      <c r="D37" s="61">
        <v>46000</v>
      </c>
      <c r="E37" s="70" t="s">
        <v>102</v>
      </c>
      <c r="F37" s="70"/>
      <c r="G37" s="59"/>
      <c r="H37" s="48">
        <f>_xlfn.SUMIFS(金額,委員会NO,A37,科目,E37)</f>
        <v>0</v>
      </c>
      <c r="I37" s="48">
        <f>D37-H37</f>
        <v>46000</v>
      </c>
      <c r="J37" s="48"/>
      <c r="K37" s="48">
        <f>+D37-J37</f>
        <v>46000</v>
      </c>
      <c r="V37" s="67"/>
    </row>
    <row r="38" spans="2:11" ht="13.5">
      <c r="B38" s="55"/>
      <c r="C38" s="57" t="s">
        <v>74</v>
      </c>
      <c r="D38" s="63">
        <f>SUM(D34:D37)</f>
        <v>100000</v>
      </c>
      <c r="E38" s="72"/>
      <c r="F38" s="72"/>
      <c r="G38" s="59"/>
      <c r="H38" s="52">
        <f>SUM(H34:H37)</f>
        <v>0</v>
      </c>
      <c r="I38" s="52">
        <f>SUM(I34:I37)</f>
        <v>100000</v>
      </c>
      <c r="J38" s="63">
        <f>SUM(J34:J37)</f>
        <v>0</v>
      </c>
      <c r="K38" s="63">
        <f>SUM(K34:K37)</f>
        <v>100000</v>
      </c>
    </row>
    <row r="39" spans="2:11" ht="13.5">
      <c r="B39" s="55"/>
      <c r="C39" s="57"/>
      <c r="D39" s="58"/>
      <c r="E39" s="74"/>
      <c r="F39" s="74"/>
      <c r="G39" s="59"/>
      <c r="H39" s="55"/>
      <c r="I39" s="55"/>
      <c r="J39" s="55"/>
      <c r="K39" s="55"/>
    </row>
    <row r="40" spans="1:11" ht="13.5">
      <c r="A40">
        <v>18</v>
      </c>
      <c r="B40" s="55" t="s">
        <v>104</v>
      </c>
      <c r="C40" s="57" t="s">
        <v>83</v>
      </c>
      <c r="D40" s="58">
        <v>100000</v>
      </c>
      <c r="E40" s="74" t="s">
        <v>82</v>
      </c>
      <c r="F40" s="74" t="s">
        <v>83</v>
      </c>
      <c r="G40" s="59"/>
      <c r="H40" s="55">
        <f>_xlfn.SUMIFS(金額,委員会NO,A40,科目,E40)</f>
        <v>0</v>
      </c>
      <c r="I40" s="55">
        <f>D40-H40</f>
        <v>100000</v>
      </c>
      <c r="J40" s="55"/>
      <c r="K40" s="55">
        <f>+D40-J40</f>
        <v>100000</v>
      </c>
    </row>
    <row r="41" spans="1:11" ht="14.25" thickBot="1">
      <c r="A41">
        <v>18</v>
      </c>
      <c r="B41" s="55"/>
      <c r="C41" s="57" t="s">
        <v>105</v>
      </c>
      <c r="D41" s="61">
        <v>3633000</v>
      </c>
      <c r="E41" s="70" t="s">
        <v>78</v>
      </c>
      <c r="F41" s="70" t="s">
        <v>106</v>
      </c>
      <c r="G41" s="67"/>
      <c r="H41" s="48">
        <f>_xlfn.SUMIFS(金額,委員会NO,A41,科目,E41)</f>
        <v>0</v>
      </c>
      <c r="I41" s="48">
        <f>D41-H41</f>
        <v>3633000</v>
      </c>
      <c r="J41" s="48"/>
      <c r="K41" s="48">
        <f>+D41-J41</f>
        <v>3633000</v>
      </c>
    </row>
    <row r="42" spans="2:11" ht="13.5">
      <c r="B42" s="55"/>
      <c r="C42" s="55" t="s">
        <v>74</v>
      </c>
      <c r="D42" s="63">
        <f>SUM(D40:D41)</f>
        <v>3733000</v>
      </c>
      <c r="E42" s="72"/>
      <c r="F42" s="72"/>
      <c r="G42" s="67"/>
      <c r="H42" s="52">
        <f>SUM(H40:H41)</f>
        <v>0</v>
      </c>
      <c r="I42" s="52">
        <f>SUM(I40:I41)</f>
        <v>3733000</v>
      </c>
      <c r="J42" s="63">
        <f>SUM(J40:J41)</f>
        <v>0</v>
      </c>
      <c r="K42" s="63">
        <f>SUM(K40:K41)</f>
        <v>3733000</v>
      </c>
    </row>
    <row r="43" spans="2:11" ht="13.5">
      <c r="B43" s="55"/>
      <c r="C43" s="57"/>
      <c r="D43" s="58"/>
      <c r="E43" s="74"/>
      <c r="F43" s="74"/>
      <c r="G43" s="59"/>
      <c r="H43" s="55"/>
      <c r="I43" s="55"/>
      <c r="J43" s="55"/>
      <c r="K43" s="55"/>
    </row>
    <row r="44" spans="1:11" ht="14.25" thickBot="1">
      <c r="A44">
        <v>12</v>
      </c>
      <c r="B44" s="55" t="s">
        <v>255</v>
      </c>
      <c r="C44" s="57" t="s">
        <v>83</v>
      </c>
      <c r="D44" s="61">
        <v>0</v>
      </c>
      <c r="E44" s="70" t="s">
        <v>82</v>
      </c>
      <c r="F44" s="70" t="s">
        <v>83</v>
      </c>
      <c r="G44" s="59"/>
      <c r="H44" s="48">
        <f>_xlfn.SUMIFS(金額,委員会NO,A44,科目,E44)</f>
        <v>24100</v>
      </c>
      <c r="I44" s="48">
        <f>D44-H44</f>
        <v>-24100</v>
      </c>
      <c r="J44" s="48"/>
      <c r="K44" s="48">
        <f>+D44-J44</f>
        <v>0</v>
      </c>
    </row>
    <row r="45" spans="2:11" ht="13.5">
      <c r="B45" s="55"/>
      <c r="C45" s="55" t="s">
        <v>74</v>
      </c>
      <c r="D45" s="63">
        <f>SUM(D44:D44)</f>
        <v>0</v>
      </c>
      <c r="E45" s="72"/>
      <c r="F45" s="72"/>
      <c r="G45" s="67"/>
      <c r="H45" s="133">
        <f>SUM(H44)</f>
        <v>24100</v>
      </c>
      <c r="I45" s="52">
        <f>SUM(I44)</f>
        <v>-24100</v>
      </c>
      <c r="J45" s="63">
        <f>SUM(J44:J44)</f>
        <v>0</v>
      </c>
      <c r="K45" s="63">
        <f>SUM(K44:K44)</f>
        <v>0</v>
      </c>
    </row>
    <row r="46" spans="2:11" ht="13.5">
      <c r="B46" s="55"/>
      <c r="C46" s="57"/>
      <c r="D46" s="58"/>
      <c r="E46" s="74"/>
      <c r="F46" s="74"/>
      <c r="G46" s="59"/>
      <c r="H46" s="55"/>
      <c r="I46" s="55"/>
      <c r="J46" s="55"/>
      <c r="K46" s="55"/>
    </row>
    <row r="47" spans="1:11" ht="14.25" thickBot="1">
      <c r="A47">
        <v>20</v>
      </c>
      <c r="B47" s="55" t="s">
        <v>254</v>
      </c>
      <c r="C47" s="57" t="s">
        <v>83</v>
      </c>
      <c r="D47" s="61">
        <v>0</v>
      </c>
      <c r="E47" s="70" t="s">
        <v>82</v>
      </c>
      <c r="F47" s="70" t="s">
        <v>83</v>
      </c>
      <c r="G47" s="59"/>
      <c r="H47" s="48">
        <f>_xlfn.SUMIFS(金額,委員会NO,A47,科目,E47)</f>
        <v>29870</v>
      </c>
      <c r="I47" s="48">
        <f>D47-H47</f>
        <v>-29870</v>
      </c>
      <c r="J47" s="48"/>
      <c r="K47" s="48">
        <f>+D47-J47</f>
        <v>0</v>
      </c>
    </row>
    <row r="48" spans="2:11" ht="13.5">
      <c r="B48" s="55"/>
      <c r="C48" s="55" t="s">
        <v>74</v>
      </c>
      <c r="D48" s="63">
        <f>SUM(D47:D47)</f>
        <v>0</v>
      </c>
      <c r="E48" s="72"/>
      <c r="F48" s="72"/>
      <c r="G48" s="67"/>
      <c r="H48" s="133">
        <f>SUM(H47)</f>
        <v>29870</v>
      </c>
      <c r="I48" s="52">
        <f>SUM(I47)</f>
        <v>-29870</v>
      </c>
      <c r="J48" s="63">
        <f>SUM(J47:J47)</f>
        <v>0</v>
      </c>
      <c r="K48" s="63">
        <f>SUM(K47:K47)</f>
        <v>0</v>
      </c>
    </row>
    <row r="49" spans="2:11" ht="13.5">
      <c r="B49" s="55"/>
      <c r="C49" s="57"/>
      <c r="D49" s="58"/>
      <c r="E49" s="74"/>
      <c r="F49" s="74"/>
      <c r="G49" s="59"/>
      <c r="H49" s="55"/>
      <c r="I49" s="55"/>
      <c r="J49" s="55"/>
      <c r="K49" s="55"/>
    </row>
    <row r="50" spans="1:11" ht="14.25" thickBot="1">
      <c r="A50">
        <v>99</v>
      </c>
      <c r="B50" s="55" t="s">
        <v>159</v>
      </c>
      <c r="C50" s="57" t="s">
        <v>83</v>
      </c>
      <c r="D50" s="61">
        <v>48000</v>
      </c>
      <c r="E50" s="70" t="s">
        <v>82</v>
      </c>
      <c r="F50" s="70" t="s">
        <v>83</v>
      </c>
      <c r="G50" s="59"/>
      <c r="H50" s="48">
        <f>_xlfn.SUMIFS(金額,委員会NO,A50,科目,E50)</f>
        <v>20980</v>
      </c>
      <c r="I50" s="48">
        <f>D50-H50</f>
        <v>27020</v>
      </c>
      <c r="J50" s="48"/>
      <c r="K50" s="48">
        <f>+D50-J50</f>
        <v>48000</v>
      </c>
    </row>
    <row r="51" spans="2:11" ht="13.5">
      <c r="B51" s="55"/>
      <c r="C51" s="55" t="s">
        <v>74</v>
      </c>
      <c r="D51" s="63">
        <f>SUM(D50:D50)</f>
        <v>48000</v>
      </c>
      <c r="E51" s="72"/>
      <c r="F51" s="72"/>
      <c r="G51" s="67"/>
      <c r="H51" s="133">
        <f>SUM(H50)</f>
        <v>20980</v>
      </c>
      <c r="I51" s="52">
        <f>SUM(I50)</f>
        <v>27020</v>
      </c>
      <c r="J51" s="63">
        <f>SUM(J50:J50)</f>
        <v>0</v>
      </c>
      <c r="K51" s="63">
        <f>SUM(K50:K50)</f>
        <v>48000</v>
      </c>
    </row>
    <row r="52" spans="2:11" ht="14.25" thickBot="1">
      <c r="B52" s="48"/>
      <c r="C52" s="48"/>
      <c r="D52" s="61"/>
      <c r="E52" s="70"/>
      <c r="F52" s="70"/>
      <c r="G52" s="67"/>
      <c r="H52" s="48"/>
      <c r="I52" s="48"/>
      <c r="J52" s="48"/>
      <c r="K52" s="48"/>
    </row>
    <row r="53" spans="2:11" ht="13.5">
      <c r="B53" s="52" t="s">
        <v>107</v>
      </c>
      <c r="C53" s="52"/>
      <c r="D53" s="63">
        <f>+D5+D12+D22+D26+D32+D38+D51+D42+D45</f>
        <v>18882000</v>
      </c>
      <c r="E53" s="72"/>
      <c r="F53" s="72"/>
      <c r="G53" s="67"/>
      <c r="H53" s="63">
        <f>+H5+H12+H22+H26+H32+H38+H51+H42+H45</f>
        <v>3229064</v>
      </c>
      <c r="I53" s="63">
        <f>+I5+I12+I22+I26+I32+I38+I51+I42+I45</f>
        <v>15652936</v>
      </c>
      <c r="J53" s="63">
        <f>+J5+J12+J22+J26+J32+J38+J51</f>
        <v>573942</v>
      </c>
      <c r="K53" s="63">
        <f>+K5+K12+K22+K26+K32+K38+K51</f>
        <v>14575058</v>
      </c>
    </row>
    <row r="54" spans="2:11" ht="13.5">
      <c r="B54" s="67"/>
      <c r="C54" s="67"/>
      <c r="D54" s="68"/>
      <c r="E54" s="67"/>
      <c r="F54" s="67"/>
      <c r="G54" s="67"/>
      <c r="H54" s="67"/>
      <c r="I54" s="67"/>
      <c r="J54" s="67"/>
      <c r="K54" s="67"/>
    </row>
    <row r="55" spans="2:11" ht="13.5">
      <c r="B55" s="67"/>
      <c r="C55" s="67"/>
      <c r="D55" s="68"/>
      <c r="E55" s="67"/>
      <c r="F55" s="67"/>
      <c r="G55" s="67"/>
      <c r="J55" s="67"/>
      <c r="K55" s="67"/>
    </row>
    <row r="56" spans="2:11" ht="13.5">
      <c r="B56" s="67"/>
      <c r="C56" s="67"/>
      <c r="D56" s="68"/>
      <c r="E56" s="67"/>
      <c r="F56" s="67"/>
      <c r="G56" s="67"/>
      <c r="H56" s="67"/>
      <c r="I56" s="67"/>
      <c r="J56" s="67"/>
      <c r="K56" s="67"/>
    </row>
    <row r="57" spans="10:11" ht="13.5">
      <c r="J57" s="67"/>
      <c r="K57" s="67"/>
    </row>
    <row r="58" spans="10:11" ht="13.5">
      <c r="J58" s="67"/>
      <c r="K58" s="67"/>
    </row>
    <row r="59" spans="10:11" ht="13.5">
      <c r="J59" s="44" t="s">
        <v>109</v>
      </c>
      <c r="K59" s="44" t="s">
        <v>71</v>
      </c>
    </row>
    <row r="60" spans="10:11" ht="13.5">
      <c r="J60" s="55"/>
      <c r="K60" s="55">
        <f>+P4-J60</f>
        <v>288000</v>
      </c>
    </row>
    <row r="61" spans="10:11" ht="13.5">
      <c r="J61" s="65"/>
      <c r="K61" s="65"/>
    </row>
    <row r="62" spans="10:11" ht="13.5">
      <c r="J62" s="65"/>
      <c r="K62" s="65"/>
    </row>
    <row r="63" spans="10:11" ht="14.25" thickBot="1">
      <c r="J63" s="48"/>
      <c r="K63" s="48">
        <f>+P7-J63</f>
        <v>212000</v>
      </c>
    </row>
    <row r="64" spans="10:11" ht="13.5">
      <c r="J64" s="63">
        <f>SUM(J60:J63)</f>
        <v>0</v>
      </c>
      <c r="K64" s="63">
        <f>SUM(K60:K63)</f>
        <v>500000</v>
      </c>
    </row>
    <row r="65" spans="10:11" ht="13.5">
      <c r="J65" s="55"/>
      <c r="K65" s="55"/>
    </row>
    <row r="66" spans="10:11" ht="13.5">
      <c r="J66" s="55"/>
      <c r="K66" s="55">
        <f>+P10-J66</f>
        <v>0</v>
      </c>
    </row>
    <row r="67" spans="10:11" ht="13.5">
      <c r="J67" s="55"/>
      <c r="K67" s="55">
        <f>+P11-J67</f>
        <v>500000</v>
      </c>
    </row>
    <row r="68" spans="10:11" ht="13.5">
      <c r="J68" s="55"/>
      <c r="K68" s="55"/>
    </row>
    <row r="69" spans="10:11" ht="13.5">
      <c r="J69" s="55"/>
      <c r="K69" s="55"/>
    </row>
    <row r="70" spans="10:11" ht="13.5">
      <c r="J70" s="55"/>
      <c r="K70" s="55">
        <f>+P14-J70</f>
        <v>20000</v>
      </c>
    </row>
    <row r="71" spans="10:11" ht="13.5">
      <c r="J71" s="55"/>
      <c r="K71" s="55">
        <f>+P15-J71</f>
        <v>280000</v>
      </c>
    </row>
    <row r="72" spans="10:11" ht="14.25" thickBot="1">
      <c r="J72" s="48"/>
      <c r="K72" s="48">
        <f>+P16-J72</f>
        <v>200000</v>
      </c>
    </row>
    <row r="73" spans="10:11" ht="14.25" thickBot="1">
      <c r="J73" s="48"/>
      <c r="K73" s="48">
        <f>+P17-J73</f>
        <v>0</v>
      </c>
    </row>
    <row r="74" spans="10:11" ht="14.25" thickBot="1">
      <c r="J74" s="48"/>
      <c r="K74" s="48">
        <f>+P18-J74</f>
        <v>0</v>
      </c>
    </row>
    <row r="75" spans="10:11" ht="13.5">
      <c r="J75" s="63">
        <f>SUM(J70:J74)</f>
        <v>0</v>
      </c>
      <c r="K75" s="63">
        <f>SUM(K70:K74)</f>
        <v>500000</v>
      </c>
    </row>
    <row r="76" spans="10:11" ht="13.5">
      <c r="J76" s="55"/>
      <c r="K76" s="55"/>
    </row>
    <row r="77" spans="10:11" ht="13.5">
      <c r="J77" s="55">
        <v>201366</v>
      </c>
      <c r="K77" s="55">
        <f>+P21-J77</f>
        <v>-101366</v>
      </c>
    </row>
    <row r="78" spans="10:11" ht="13.5">
      <c r="J78" s="55">
        <v>150045</v>
      </c>
      <c r="K78" s="55">
        <f>+P22-J78</f>
        <v>249955</v>
      </c>
    </row>
    <row r="79" spans="10:11" ht="14.25" thickBot="1">
      <c r="J79" s="48">
        <v>37500</v>
      </c>
      <c r="K79" s="48">
        <f>+P23-J79</f>
        <v>-37500</v>
      </c>
    </row>
    <row r="80" spans="10:11" ht="13.5">
      <c r="J80" s="63">
        <f>SUM(J77:J79)</f>
        <v>388911</v>
      </c>
      <c r="K80" s="63">
        <f>SUM(K77:K79)</f>
        <v>111089</v>
      </c>
    </row>
    <row r="81" spans="10:11" ht="13.5">
      <c r="J81" s="55"/>
      <c r="K81" s="55"/>
    </row>
    <row r="82" spans="10:11" ht="13.5">
      <c r="J82" s="55"/>
      <c r="K82" s="55">
        <f>+P26-J82</f>
        <v>500000</v>
      </c>
    </row>
    <row r="83" spans="10:11" ht="14.25" thickBot="1">
      <c r="J83" s="48"/>
      <c r="K83" s="48"/>
    </row>
    <row r="84" spans="10:11" ht="13.5">
      <c r="J84" s="210"/>
      <c r="K84" s="210"/>
    </row>
    <row r="85" spans="10:11" ht="13.5">
      <c r="J85" s="63">
        <f>+J64+J67+J75+J80+J82</f>
        <v>388911</v>
      </c>
      <c r="K85" s="63">
        <f>+K64+K67+K75+K80+K82</f>
        <v>2111089</v>
      </c>
    </row>
    <row r="86" spans="10:11" ht="13.5">
      <c r="J86" s="55"/>
      <c r="K86" s="55"/>
    </row>
    <row r="87" spans="10:11" ht="13.5">
      <c r="J87" s="55"/>
      <c r="K87" s="55"/>
    </row>
    <row r="88" spans="10:11" ht="13.5">
      <c r="J88" s="55"/>
      <c r="K88" s="55">
        <f>+P32-J88</f>
        <v>480000</v>
      </c>
    </row>
    <row r="89" spans="10:11" ht="13.5">
      <c r="J89" s="55"/>
      <c r="K89" s="55"/>
    </row>
    <row r="90" spans="10:11" ht="14.25" thickBot="1">
      <c r="J90" s="48"/>
      <c r="K90" s="48"/>
    </row>
    <row r="91" spans="10:11" ht="13.5">
      <c r="J91" s="63">
        <f>+J53+J85+J88</f>
        <v>962853</v>
      </c>
      <c r="K91" s="63">
        <f>+K53+K85+K88</f>
        <v>17166147</v>
      </c>
    </row>
    <row r="93" ht="13.5">
      <c r="E93">
        <v>18834000</v>
      </c>
    </row>
    <row r="94" ht="13.5">
      <c r="E94">
        <v>3128944</v>
      </c>
    </row>
    <row r="95" ht="13.5">
      <c r="E95">
        <v>15705056</v>
      </c>
    </row>
  </sheetData>
  <sheetProtection/>
  <mergeCells count="2">
    <mergeCell ref="E3:F3"/>
    <mergeCell ref="Q3:R3"/>
  </mergeCells>
  <printOptions/>
  <pageMargins left="0.7086614173228347" right="0.7086614173228347" top="0.9448818897637796" bottom="1.0236220472440944" header="0.31496062992125984" footer="0.31496062992125984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1">
      <selection activeCell="L6" sqref="L6"/>
    </sheetView>
  </sheetViews>
  <sheetFormatPr defaultColWidth="9.00390625" defaultRowHeight="13.5" outlineLevelCol="1"/>
  <cols>
    <col min="1" max="1" width="19.625" style="38" customWidth="1"/>
    <col min="2" max="5" width="8.125" style="38" hidden="1" customWidth="1" outlineLevel="1"/>
    <col min="6" max="6" width="8.125" style="38" customWidth="1" outlineLevel="1"/>
    <col min="7" max="7" width="7.375" style="38" customWidth="1" outlineLevel="1"/>
    <col min="8" max="19" width="7.375" style="38" customWidth="1"/>
    <col min="20" max="20" width="8.25390625" style="38" customWidth="1"/>
  </cols>
  <sheetData>
    <row r="1" ht="13.5">
      <c r="A1" s="37" t="s">
        <v>125</v>
      </c>
    </row>
    <row r="2" ht="13.5">
      <c r="A2" s="37"/>
    </row>
    <row r="3" spans="2:20" ht="21">
      <c r="B3" s="86" t="s">
        <v>126</v>
      </c>
      <c r="C3" s="86" t="s">
        <v>127</v>
      </c>
      <c r="D3" s="86" t="s">
        <v>128</v>
      </c>
      <c r="E3" s="86" t="s">
        <v>129</v>
      </c>
      <c r="F3" s="86" t="s">
        <v>0</v>
      </c>
      <c r="G3" s="87" t="s">
        <v>130</v>
      </c>
      <c r="H3" s="44" t="s">
        <v>131</v>
      </c>
      <c r="I3" s="44" t="s">
        <v>132</v>
      </c>
      <c r="J3" s="44" t="s">
        <v>133</v>
      </c>
      <c r="K3" s="44" t="s">
        <v>134</v>
      </c>
      <c r="L3" s="44" t="s">
        <v>135</v>
      </c>
      <c r="M3" s="44" t="s">
        <v>136</v>
      </c>
      <c r="N3" s="44" t="s">
        <v>137</v>
      </c>
      <c r="O3" s="44" t="s">
        <v>138</v>
      </c>
      <c r="P3" s="44" t="s">
        <v>139</v>
      </c>
      <c r="Q3" s="44" t="s">
        <v>140</v>
      </c>
      <c r="R3" s="44" t="s">
        <v>128</v>
      </c>
      <c r="S3" s="44" t="s">
        <v>129</v>
      </c>
      <c r="T3" s="44" t="s">
        <v>141</v>
      </c>
    </row>
    <row r="4" spans="1:16" ht="13.5">
      <c r="A4" s="38" t="s">
        <v>142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20" ht="13.5">
      <c r="A5" s="55" t="s">
        <v>143</v>
      </c>
      <c r="B5" s="55">
        <v>14520</v>
      </c>
      <c r="C5" s="55">
        <v>2380</v>
      </c>
      <c r="D5" s="55">
        <v>4880</v>
      </c>
      <c r="E5" s="55"/>
      <c r="F5" s="55"/>
      <c r="G5" s="55">
        <v>15640</v>
      </c>
      <c r="H5" s="55"/>
      <c r="I5" s="55">
        <v>1900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>
        <f>SUM(G5:S5)</f>
        <v>17540</v>
      </c>
    </row>
    <row r="6" spans="1:20" ht="13.5">
      <c r="A6" s="55" t="s">
        <v>144</v>
      </c>
      <c r="B6" s="55">
        <v>9960</v>
      </c>
      <c r="C6" s="55">
        <v>26020</v>
      </c>
      <c r="D6" s="55">
        <v>10280</v>
      </c>
      <c r="E6" s="55">
        <v>7140</v>
      </c>
      <c r="F6" s="55">
        <v>500000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>
        <f aca="true" t="shared" si="0" ref="T6:T24">SUM(G6:S6)</f>
        <v>0</v>
      </c>
    </row>
    <row r="7" spans="1:20" ht="13.5">
      <c r="A7" s="55" t="s">
        <v>145</v>
      </c>
      <c r="B7" s="55"/>
      <c r="C7" s="55">
        <v>26800</v>
      </c>
      <c r="D7" s="55"/>
      <c r="E7" s="55"/>
      <c r="F7" s="55">
        <v>30000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>
        <f t="shared" si="0"/>
        <v>0</v>
      </c>
    </row>
    <row r="8" spans="1:20" ht="13.5">
      <c r="A8" s="55" t="s">
        <v>146</v>
      </c>
      <c r="B8" s="55"/>
      <c r="C8" s="55"/>
      <c r="D8" s="55"/>
      <c r="E8" s="55"/>
      <c r="F8" s="55">
        <v>100000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>
        <f t="shared" si="0"/>
        <v>0</v>
      </c>
    </row>
    <row r="9" spans="1:20" ht="13.5">
      <c r="A9" s="55" t="s">
        <v>147</v>
      </c>
      <c r="B9" s="55"/>
      <c r="C9" s="55"/>
      <c r="D9" s="55"/>
      <c r="E9" s="55">
        <v>8500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>
        <f t="shared" si="0"/>
        <v>0</v>
      </c>
    </row>
    <row r="10" spans="1:20" ht="13.5">
      <c r="A10" s="55" t="s">
        <v>148</v>
      </c>
      <c r="B10" s="55"/>
      <c r="C10" s="55"/>
      <c r="D10" s="55"/>
      <c r="E10" s="55"/>
      <c r="F10" s="55">
        <v>500000</v>
      </c>
      <c r="G10" s="55"/>
      <c r="H10" s="55">
        <v>227200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>
        <f t="shared" si="0"/>
        <v>227200</v>
      </c>
    </row>
    <row r="11" spans="1:20" ht="13.5">
      <c r="A11" s="55" t="s">
        <v>149</v>
      </c>
      <c r="B11" s="55"/>
      <c r="C11" s="55"/>
      <c r="D11" s="55"/>
      <c r="E11" s="55"/>
      <c r="F11" s="55">
        <v>100000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>
        <f t="shared" si="0"/>
        <v>0</v>
      </c>
    </row>
    <row r="12" spans="1:20" ht="13.5">
      <c r="A12" s="55" t="s">
        <v>150</v>
      </c>
      <c r="B12" s="55"/>
      <c r="C12" s="55"/>
      <c r="D12" s="55"/>
      <c r="E12" s="55"/>
      <c r="F12" s="55">
        <v>100000</v>
      </c>
      <c r="G12" s="55"/>
      <c r="H12" s="55"/>
      <c r="I12" s="55">
        <v>1200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>
        <f t="shared" si="0"/>
        <v>1200</v>
      </c>
    </row>
    <row r="13" spans="1:20" ht="13.5">
      <c r="A13" s="55" t="s">
        <v>151</v>
      </c>
      <c r="B13" s="55"/>
      <c r="C13" s="55"/>
      <c r="D13" s="55"/>
      <c r="E13" s="55"/>
      <c r="F13" s="55">
        <v>42000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>
        <f t="shared" si="0"/>
        <v>0</v>
      </c>
    </row>
    <row r="14" spans="1:20" ht="13.5">
      <c r="A14" s="55" t="s">
        <v>152</v>
      </c>
      <c r="B14" s="55"/>
      <c r="C14" s="55"/>
      <c r="D14" s="55"/>
      <c r="E14" s="55"/>
      <c r="F14" s="55">
        <v>500000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>
        <f t="shared" si="0"/>
        <v>0</v>
      </c>
    </row>
    <row r="15" spans="1:20" ht="13.5">
      <c r="A15" s="55" t="s">
        <v>153</v>
      </c>
      <c r="B15" s="55"/>
      <c r="C15" s="55"/>
      <c r="D15" s="55"/>
      <c r="E15" s="55"/>
      <c r="F15" s="55">
        <v>500000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>
        <f t="shared" si="0"/>
        <v>0</v>
      </c>
    </row>
    <row r="16" spans="1:20" ht="13.5">
      <c r="A16" s="55" t="s">
        <v>154</v>
      </c>
      <c r="B16" s="55"/>
      <c r="C16" s="55"/>
      <c r="D16" s="55"/>
      <c r="E16" s="55"/>
      <c r="F16" s="55">
        <v>280000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>
        <f t="shared" si="0"/>
        <v>0</v>
      </c>
    </row>
    <row r="17" spans="1:20" ht="13.5">
      <c r="A17" s="55" t="s">
        <v>155</v>
      </c>
      <c r="B17" s="89"/>
      <c r="C17" s="89"/>
      <c r="D17" s="89"/>
      <c r="E17" s="89"/>
      <c r="F17" s="55">
        <v>500000</v>
      </c>
      <c r="G17" s="55"/>
      <c r="H17" s="89"/>
      <c r="I17" s="55">
        <v>351411</v>
      </c>
      <c r="J17" s="89"/>
      <c r="K17" s="89"/>
      <c r="L17" s="89"/>
      <c r="M17" s="89"/>
      <c r="N17" s="89"/>
      <c r="O17" s="89"/>
      <c r="P17" s="89"/>
      <c r="Q17" s="55"/>
      <c r="R17" s="89"/>
      <c r="S17" s="89"/>
      <c r="T17" s="55">
        <f t="shared" si="0"/>
        <v>351411</v>
      </c>
    </row>
    <row r="18" spans="1:20" ht="13.5">
      <c r="A18" s="55" t="s">
        <v>156</v>
      </c>
      <c r="B18" s="90"/>
      <c r="C18" s="89"/>
      <c r="D18" s="89"/>
      <c r="E18" s="91"/>
      <c r="F18" s="55">
        <v>500000</v>
      </c>
      <c r="G18" s="65"/>
      <c r="H18" s="92"/>
      <c r="I18" s="92"/>
      <c r="J18" s="92"/>
      <c r="K18" s="92"/>
      <c r="L18" s="92"/>
      <c r="M18" s="92"/>
      <c r="N18" s="92"/>
      <c r="O18" s="92"/>
      <c r="P18" s="92"/>
      <c r="Q18" s="65"/>
      <c r="R18" s="92"/>
      <c r="S18" s="92"/>
      <c r="T18" s="55">
        <f t="shared" si="0"/>
        <v>0</v>
      </c>
    </row>
    <row r="19" spans="1:20" ht="13.5">
      <c r="A19" s="89" t="s">
        <v>157</v>
      </c>
      <c r="F19" s="89"/>
      <c r="G19" s="65"/>
      <c r="H19" s="65"/>
      <c r="I19" s="65">
        <v>29440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55">
        <f t="shared" si="0"/>
        <v>29440</v>
      </c>
    </row>
    <row r="20" spans="1:20" ht="13.5">
      <c r="A20" s="89" t="s">
        <v>158</v>
      </c>
      <c r="B20" s="90"/>
      <c r="C20" s="89"/>
      <c r="D20" s="89"/>
      <c r="E20" s="89"/>
      <c r="F20" s="65">
        <v>100000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55">
        <f t="shared" si="0"/>
        <v>0</v>
      </c>
    </row>
    <row r="21" spans="1:20" ht="13.5">
      <c r="A21" s="89"/>
      <c r="B21" s="89"/>
      <c r="C21" s="89"/>
      <c r="D21" s="89"/>
      <c r="E21" s="89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55">
        <f t="shared" si="0"/>
        <v>0</v>
      </c>
    </row>
    <row r="22" spans="1:20" ht="13.5">
      <c r="A22" s="89"/>
      <c r="B22" s="89"/>
      <c r="C22" s="89"/>
      <c r="D22" s="89"/>
      <c r="E22" s="89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55">
        <f t="shared" si="0"/>
        <v>0</v>
      </c>
    </row>
    <row r="23" spans="1:20" ht="13.5">
      <c r="A23" s="89"/>
      <c r="B23" s="89"/>
      <c r="C23" s="89"/>
      <c r="D23" s="89"/>
      <c r="E23" s="89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5">
        <f t="shared" si="0"/>
        <v>0</v>
      </c>
    </row>
    <row r="24" spans="1:20" ht="14.25" thickBot="1">
      <c r="A24" s="48" t="s">
        <v>159</v>
      </c>
      <c r="B24" s="55"/>
      <c r="C24" s="55"/>
      <c r="D24" s="55"/>
      <c r="E24" s="55"/>
      <c r="F24" s="48">
        <v>480000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>
        <f t="shared" si="0"/>
        <v>0</v>
      </c>
    </row>
    <row r="25" spans="1:20" ht="13.5">
      <c r="A25" s="52" t="s">
        <v>41</v>
      </c>
      <c r="B25" s="55">
        <f aca="true" t="shared" si="1" ref="B25:T25">SUM(B5:B24)</f>
        <v>24480</v>
      </c>
      <c r="C25" s="55">
        <f t="shared" si="1"/>
        <v>55200</v>
      </c>
      <c r="D25" s="55">
        <f t="shared" si="1"/>
        <v>15160</v>
      </c>
      <c r="E25" s="55">
        <f t="shared" si="1"/>
        <v>15640</v>
      </c>
      <c r="F25" s="52">
        <f t="shared" si="1"/>
        <v>4232000</v>
      </c>
      <c r="G25" s="52">
        <f t="shared" si="1"/>
        <v>15640</v>
      </c>
      <c r="H25" s="52">
        <f t="shared" si="1"/>
        <v>227200</v>
      </c>
      <c r="I25" s="52">
        <f t="shared" si="1"/>
        <v>383951</v>
      </c>
      <c r="J25" s="52">
        <f t="shared" si="1"/>
        <v>0</v>
      </c>
      <c r="K25" s="52">
        <f t="shared" si="1"/>
        <v>0</v>
      </c>
      <c r="L25" s="52">
        <f t="shared" si="1"/>
        <v>0</v>
      </c>
      <c r="M25" s="52">
        <f t="shared" si="1"/>
        <v>0</v>
      </c>
      <c r="N25" s="52">
        <f t="shared" si="1"/>
        <v>0</v>
      </c>
      <c r="O25" s="52">
        <f t="shared" si="1"/>
        <v>0</v>
      </c>
      <c r="P25" s="52">
        <f t="shared" si="1"/>
        <v>0</v>
      </c>
      <c r="Q25" s="52">
        <f t="shared" si="1"/>
        <v>0</v>
      </c>
      <c r="R25" s="52">
        <f t="shared" si="1"/>
        <v>0</v>
      </c>
      <c r="S25" s="52">
        <f t="shared" si="1"/>
        <v>0</v>
      </c>
      <c r="T25" s="52">
        <f t="shared" si="1"/>
        <v>626791</v>
      </c>
    </row>
    <row r="26" spans="1:20" ht="14.25" thickBot="1">
      <c r="A26" s="48" t="s">
        <v>160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>
        <f>SUM(N26:S26)</f>
        <v>0</v>
      </c>
    </row>
    <row r="27" spans="1:20" ht="13.5">
      <c r="A27" s="52" t="s">
        <v>161</v>
      </c>
      <c r="B27" s="52"/>
      <c r="C27" s="52"/>
      <c r="D27" s="52"/>
      <c r="E27" s="52"/>
      <c r="F27" s="52">
        <f>+F25-F26</f>
        <v>4232000</v>
      </c>
      <c r="G27" s="52">
        <f>+G25-G26</f>
        <v>15640</v>
      </c>
      <c r="H27" s="52">
        <f>+H25-H26</f>
        <v>227200</v>
      </c>
      <c r="I27" s="52">
        <f aca="true" t="shared" si="2" ref="I27:T27">+I25-I26</f>
        <v>383951</v>
      </c>
      <c r="J27" s="52">
        <f t="shared" si="2"/>
        <v>0</v>
      </c>
      <c r="K27" s="52">
        <f t="shared" si="2"/>
        <v>0</v>
      </c>
      <c r="L27" s="52">
        <f t="shared" si="2"/>
        <v>0</v>
      </c>
      <c r="M27" s="52">
        <f t="shared" si="2"/>
        <v>0</v>
      </c>
      <c r="N27" s="52">
        <f t="shared" si="2"/>
        <v>0</v>
      </c>
      <c r="O27" s="52">
        <f t="shared" si="2"/>
        <v>0</v>
      </c>
      <c r="P27" s="52">
        <f t="shared" si="2"/>
        <v>0</v>
      </c>
      <c r="Q27" s="52">
        <f t="shared" si="2"/>
        <v>0</v>
      </c>
      <c r="R27" s="52">
        <f t="shared" si="2"/>
        <v>0</v>
      </c>
      <c r="S27" s="52">
        <f t="shared" si="2"/>
        <v>0</v>
      </c>
      <c r="T27" s="52">
        <f t="shared" si="2"/>
        <v>626791</v>
      </c>
    </row>
    <row r="28" spans="1:20" ht="13.5">
      <c r="A28" s="67" t="s">
        <v>162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0" ht="13.5">
      <c r="A29" s="55" t="s">
        <v>163</v>
      </c>
      <c r="B29" s="55">
        <v>6540</v>
      </c>
      <c r="C29" s="55"/>
      <c r="D29" s="55">
        <v>320</v>
      </c>
      <c r="E29" s="55"/>
      <c r="F29" s="55"/>
      <c r="G29" s="55"/>
      <c r="H29" s="55">
        <v>480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>
        <f>SUM(H29:S29)</f>
        <v>480</v>
      </c>
    </row>
    <row r="30" spans="1:20" ht="13.5">
      <c r="A30" s="55" t="s">
        <v>164</v>
      </c>
      <c r="B30" s="55">
        <v>21580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>
        <f aca="true" t="shared" si="3" ref="T30:T36">SUM(H30:S30)</f>
        <v>0</v>
      </c>
    </row>
    <row r="31" spans="1:20" ht="13.5">
      <c r="A31" s="55" t="s">
        <v>165</v>
      </c>
      <c r="B31" s="55">
        <v>22540</v>
      </c>
      <c r="C31" s="55"/>
      <c r="D31" s="55">
        <v>16960</v>
      </c>
      <c r="E31" s="55">
        <v>24300</v>
      </c>
      <c r="F31" s="55">
        <v>360000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>
        <f t="shared" si="3"/>
        <v>0</v>
      </c>
    </row>
    <row r="32" spans="1:20" ht="13.5">
      <c r="A32" s="55" t="s">
        <v>166</v>
      </c>
      <c r="B32" s="55"/>
      <c r="C32" s="55"/>
      <c r="D32" s="55">
        <v>8700</v>
      </c>
      <c r="E32" s="55"/>
      <c r="F32" s="55"/>
      <c r="G32" s="55"/>
      <c r="H32" s="55">
        <v>2380</v>
      </c>
      <c r="I32" s="55">
        <v>21720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>
        <f t="shared" si="3"/>
        <v>24100</v>
      </c>
    </row>
    <row r="33" spans="1:20" ht="13.5">
      <c r="A33" s="55" t="s">
        <v>167</v>
      </c>
      <c r="B33" s="55"/>
      <c r="C33" s="55"/>
      <c r="D33" s="55">
        <v>2380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>
        <f t="shared" si="3"/>
        <v>0</v>
      </c>
    </row>
    <row r="34" spans="1:20" ht="13.5">
      <c r="A34" s="55" t="s">
        <v>168</v>
      </c>
      <c r="B34" s="55"/>
      <c r="C34" s="55"/>
      <c r="D34" s="55"/>
      <c r="E34" s="55">
        <v>20160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>
        <f t="shared" si="3"/>
        <v>0</v>
      </c>
    </row>
    <row r="35" spans="1:20" ht="13.5">
      <c r="A35" s="55" t="s">
        <v>169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>
        <f t="shared" si="3"/>
        <v>0</v>
      </c>
    </row>
    <row r="36" spans="1:20" ht="14.25" thickBot="1">
      <c r="A36" s="48" t="s">
        <v>170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>
        <f t="shared" si="3"/>
        <v>0</v>
      </c>
    </row>
    <row r="37" spans="1:20" ht="13.5">
      <c r="A37" s="52" t="s">
        <v>41</v>
      </c>
      <c r="B37" s="52">
        <f>SUM(B29:B36)</f>
        <v>50660</v>
      </c>
      <c r="C37" s="52">
        <f aca="true" t="shared" si="4" ref="C37:T37">SUM(C29:C36)</f>
        <v>0</v>
      </c>
      <c r="D37" s="52">
        <f t="shared" si="4"/>
        <v>28360</v>
      </c>
      <c r="E37" s="52">
        <f t="shared" si="4"/>
        <v>44460</v>
      </c>
      <c r="F37" s="52">
        <f t="shared" si="4"/>
        <v>360000</v>
      </c>
      <c r="G37" s="52"/>
      <c r="H37" s="52">
        <f t="shared" si="4"/>
        <v>2860</v>
      </c>
      <c r="I37" s="52">
        <f t="shared" si="4"/>
        <v>21720</v>
      </c>
      <c r="J37" s="52">
        <f t="shared" si="4"/>
        <v>0</v>
      </c>
      <c r="K37" s="52">
        <f t="shared" si="4"/>
        <v>0</v>
      </c>
      <c r="L37" s="52">
        <f t="shared" si="4"/>
        <v>0</v>
      </c>
      <c r="M37" s="52">
        <f t="shared" si="4"/>
        <v>0</v>
      </c>
      <c r="N37" s="52">
        <f t="shared" si="4"/>
        <v>0</v>
      </c>
      <c r="O37" s="52">
        <f t="shared" si="4"/>
        <v>0</v>
      </c>
      <c r="P37" s="52">
        <f t="shared" si="4"/>
        <v>0</v>
      </c>
      <c r="Q37" s="52">
        <f t="shared" si="4"/>
        <v>0</v>
      </c>
      <c r="R37" s="52">
        <f t="shared" si="4"/>
        <v>0</v>
      </c>
      <c r="S37" s="52">
        <f t="shared" si="4"/>
        <v>0</v>
      </c>
      <c r="T37" s="52">
        <f t="shared" si="4"/>
        <v>24580</v>
      </c>
    </row>
    <row r="40" ht="13.5">
      <c r="A40" s="59"/>
    </row>
    <row r="41" spans="1:6" ht="13.5">
      <c r="A41" s="43"/>
      <c r="B41" s="230"/>
      <c r="C41" s="230"/>
      <c r="D41" s="43"/>
      <c r="E41" s="230"/>
      <c r="F41" s="230"/>
    </row>
    <row r="42" spans="1:6" ht="13.5">
      <c r="A42" s="50"/>
      <c r="B42" s="231"/>
      <c r="C42" s="231"/>
      <c r="D42" s="59"/>
      <c r="E42" s="95"/>
      <c r="F42" s="50"/>
    </row>
    <row r="43" spans="1:9" ht="13.5">
      <c r="A43" s="50"/>
      <c r="B43" s="231"/>
      <c r="C43" s="231"/>
      <c r="D43" s="59"/>
      <c r="E43" s="95"/>
      <c r="F43" s="50"/>
      <c r="G43" s="96"/>
      <c r="H43" s="96"/>
      <c r="I43" s="96"/>
    </row>
    <row r="44" spans="1:9" ht="13.5">
      <c r="A44" s="50"/>
      <c r="B44" s="231"/>
      <c r="C44" s="231"/>
      <c r="D44" s="59"/>
      <c r="E44" s="95"/>
      <c r="F44" s="50"/>
      <c r="G44" s="96"/>
      <c r="H44" s="96"/>
      <c r="I44" s="96"/>
    </row>
    <row r="45" spans="1:9" ht="13.5">
      <c r="A45" s="50"/>
      <c r="B45" s="231"/>
      <c r="C45" s="231"/>
      <c r="D45" s="59"/>
      <c r="E45" s="95"/>
      <c r="F45" s="50"/>
      <c r="G45" s="96"/>
      <c r="H45" s="96"/>
      <c r="I45" s="95"/>
    </row>
    <row r="46" spans="1:9" ht="13.5">
      <c r="A46" s="50"/>
      <c r="B46" s="231"/>
      <c r="C46" s="231"/>
      <c r="D46" s="97"/>
      <c r="E46" s="50"/>
      <c r="F46" s="59"/>
      <c r="G46" s="50"/>
      <c r="H46" s="98"/>
      <c r="I46" s="98"/>
    </row>
    <row r="47" spans="1:9" ht="13.5">
      <c r="A47" s="50"/>
      <c r="B47" s="231"/>
      <c r="C47" s="231"/>
      <c r="D47" s="99"/>
      <c r="E47" s="50"/>
      <c r="F47" s="50"/>
      <c r="G47" s="50"/>
      <c r="H47" s="98"/>
      <c r="I47" s="98"/>
    </row>
    <row r="48" spans="1:9" ht="13.5">
      <c r="A48" s="50"/>
      <c r="B48" s="231"/>
      <c r="C48" s="231"/>
      <c r="D48" s="99"/>
      <c r="E48" s="50"/>
      <c r="F48" s="50"/>
      <c r="G48" s="50"/>
      <c r="H48" s="98"/>
      <c r="I48" s="98"/>
    </row>
    <row r="49" spans="1:9" ht="13.5">
      <c r="A49" s="50"/>
      <c r="B49" s="231"/>
      <c r="C49" s="231"/>
      <c r="D49" s="99"/>
      <c r="E49" s="50"/>
      <c r="F49" s="50"/>
      <c r="G49" s="50"/>
      <c r="H49" s="98"/>
      <c r="I49" s="98"/>
    </row>
    <row r="50" spans="1:9" ht="13.5">
      <c r="A50" s="50"/>
      <c r="B50" s="231"/>
      <c r="C50" s="231"/>
      <c r="D50" s="99"/>
      <c r="E50" s="50"/>
      <c r="F50" s="50"/>
      <c r="G50" s="59"/>
      <c r="H50" s="98"/>
      <c r="I50" s="98"/>
    </row>
    <row r="51" spans="1:9" ht="13.5">
      <c r="A51" s="50"/>
      <c r="B51" s="231"/>
      <c r="C51" s="231"/>
      <c r="D51" s="99"/>
      <c r="E51" s="50"/>
      <c r="F51" s="50"/>
      <c r="G51" s="50"/>
      <c r="H51" s="98"/>
      <c r="I51" s="98"/>
    </row>
    <row r="52" spans="1:9" ht="13.5">
      <c r="A52" s="50"/>
      <c r="B52" s="231"/>
      <c r="C52" s="231"/>
      <c r="D52" s="59"/>
      <c r="E52" s="50"/>
      <c r="F52" s="59"/>
      <c r="G52" s="50"/>
      <c r="H52" s="98"/>
      <c r="I52" s="98"/>
    </row>
    <row r="53" spans="1:9" ht="13.5">
      <c r="A53" s="50"/>
      <c r="B53" s="231"/>
      <c r="C53" s="231"/>
      <c r="D53" s="59"/>
      <c r="E53" s="50"/>
      <c r="F53" s="59"/>
      <c r="G53" s="50"/>
      <c r="H53" s="98"/>
      <c r="I53" s="98"/>
    </row>
    <row r="54" spans="1:9" ht="13.5">
      <c r="A54" s="50"/>
      <c r="B54" s="231"/>
      <c r="C54" s="231"/>
      <c r="D54" s="59"/>
      <c r="E54" s="50"/>
      <c r="F54" s="59"/>
      <c r="G54" s="50"/>
      <c r="H54" s="98"/>
      <c r="I54" s="98"/>
    </row>
    <row r="55" spans="1:9" ht="13.5">
      <c r="A55" s="50"/>
      <c r="B55" s="231"/>
      <c r="C55" s="231"/>
      <c r="D55" s="59"/>
      <c r="E55" s="50"/>
      <c r="F55" s="59"/>
      <c r="G55" s="50"/>
      <c r="H55" s="98"/>
      <c r="I55" s="98"/>
    </row>
    <row r="56" spans="1:9" ht="13.5">
      <c r="A56" s="50"/>
      <c r="B56" s="231"/>
      <c r="C56" s="231"/>
      <c r="D56" s="59"/>
      <c r="E56" s="50"/>
      <c r="F56" s="59"/>
      <c r="G56" s="59"/>
      <c r="H56" s="98"/>
      <c r="I56" s="98"/>
    </row>
    <row r="57" spans="1:9" ht="13.5">
      <c r="A57" s="50"/>
      <c r="B57" s="231"/>
      <c r="C57" s="231"/>
      <c r="D57" s="59"/>
      <c r="E57" s="50"/>
      <c r="F57" s="59"/>
      <c r="G57" s="59"/>
      <c r="H57" s="98"/>
      <c r="I57" s="98"/>
    </row>
    <row r="58" spans="1:9" ht="13.5">
      <c r="A58" s="50"/>
      <c r="B58" s="231"/>
      <c r="C58" s="231"/>
      <c r="D58" s="59"/>
      <c r="E58" s="50"/>
      <c r="F58" s="59"/>
      <c r="G58" s="59"/>
      <c r="H58" s="98"/>
      <c r="I58" s="98"/>
    </row>
    <row r="59" spans="1:9" ht="13.5">
      <c r="A59" s="50"/>
      <c r="B59" s="231"/>
      <c r="C59" s="231"/>
      <c r="D59" s="59"/>
      <c r="E59" s="50"/>
      <c r="F59" s="59"/>
      <c r="G59" s="59"/>
      <c r="H59" s="98"/>
      <c r="I59" s="98"/>
    </row>
    <row r="60" spans="1:9" ht="13.5">
      <c r="A60" s="50"/>
      <c r="B60" s="231"/>
      <c r="C60" s="231"/>
      <c r="D60" s="59"/>
      <c r="E60" s="50"/>
      <c r="F60" s="59"/>
      <c r="G60" s="59"/>
      <c r="H60" s="98"/>
      <c r="I60" s="98"/>
    </row>
    <row r="61" spans="1:20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9" ht="13.5">
      <c r="A62" s="50"/>
      <c r="B62" s="231"/>
      <c r="C62" s="231"/>
      <c r="D62" s="59"/>
      <c r="E62" s="50"/>
      <c r="F62" s="59"/>
      <c r="G62" s="59"/>
      <c r="H62" s="98"/>
      <c r="I62" s="98"/>
    </row>
    <row r="63" spans="1:9" ht="13.5">
      <c r="A63" s="50"/>
      <c r="B63" s="231"/>
      <c r="C63" s="231"/>
      <c r="D63" s="59"/>
      <c r="E63" s="50"/>
      <c r="F63" s="59"/>
      <c r="G63" s="59"/>
      <c r="H63" s="98"/>
      <c r="I63" s="98"/>
    </row>
    <row r="64" spans="1:9" ht="13.5">
      <c r="A64" s="50"/>
      <c r="B64" s="231"/>
      <c r="C64" s="231"/>
      <c r="D64" s="59"/>
      <c r="E64" s="50"/>
      <c r="F64" s="59"/>
      <c r="G64" s="59"/>
      <c r="H64" s="98"/>
      <c r="I64" s="98"/>
    </row>
    <row r="65" spans="1:9" ht="13.5">
      <c r="A65" s="50"/>
      <c r="B65" s="231"/>
      <c r="C65" s="231"/>
      <c r="D65" s="59"/>
      <c r="E65" s="50"/>
      <c r="F65" s="59"/>
      <c r="G65" s="59"/>
      <c r="H65" s="98"/>
      <c r="I65" s="98"/>
    </row>
    <row r="66" spans="1:9" ht="13.5">
      <c r="A66" s="50"/>
      <c r="B66" s="231"/>
      <c r="C66" s="231"/>
      <c r="D66" s="100"/>
      <c r="E66" s="50"/>
      <c r="F66" s="59"/>
      <c r="G66" s="59"/>
      <c r="H66" s="98"/>
      <c r="I66" s="98"/>
    </row>
    <row r="67" spans="1:9" ht="13.5">
      <c r="A67" s="50"/>
      <c r="B67" s="231"/>
      <c r="C67" s="231"/>
      <c r="D67" s="59"/>
      <c r="E67" s="50"/>
      <c r="F67" s="59"/>
      <c r="G67" s="59"/>
      <c r="H67" s="98"/>
      <c r="I67" s="98"/>
    </row>
    <row r="68" spans="1:9" ht="13.5">
      <c r="A68" s="98"/>
      <c r="B68" s="98"/>
      <c r="C68" s="98"/>
      <c r="D68" s="98"/>
      <c r="E68" s="98"/>
      <c r="F68" s="98"/>
      <c r="G68" s="59"/>
      <c r="H68" s="98"/>
      <c r="I68" s="98"/>
    </row>
    <row r="69" spans="1:9" ht="13.5">
      <c r="A69" s="101"/>
      <c r="B69" s="232"/>
      <c r="C69" s="232"/>
      <c r="D69" s="59"/>
      <c r="E69" s="59"/>
      <c r="F69" s="59"/>
      <c r="G69" s="59"/>
      <c r="H69" s="98"/>
      <c r="I69" s="98"/>
    </row>
    <row r="70" spans="1:9" ht="13.5">
      <c r="A70" s="59"/>
      <c r="B70" s="232"/>
      <c r="C70" s="232"/>
      <c r="D70" s="59"/>
      <c r="E70" s="59"/>
      <c r="F70" s="59"/>
      <c r="G70" s="59"/>
      <c r="H70" s="98"/>
      <c r="I70" s="98"/>
    </row>
    <row r="71" spans="1:9" ht="13.5">
      <c r="A71" s="59"/>
      <c r="B71" s="232"/>
      <c r="C71" s="232"/>
      <c r="D71" s="59"/>
      <c r="E71" s="59"/>
      <c r="F71" s="59"/>
      <c r="G71" s="59"/>
      <c r="H71" s="98"/>
      <c r="I71" s="98"/>
    </row>
    <row r="72" spans="1:6" ht="13.5">
      <c r="A72" s="59"/>
      <c r="B72" s="232"/>
      <c r="C72" s="232"/>
      <c r="D72" s="59"/>
      <c r="E72" s="59"/>
      <c r="F72" s="59"/>
    </row>
    <row r="73" spans="1:6" ht="13.5">
      <c r="A73" s="59"/>
      <c r="B73" s="232"/>
      <c r="C73" s="232"/>
      <c r="D73" s="59"/>
      <c r="E73" s="59"/>
      <c r="F73" s="59"/>
    </row>
    <row r="74" spans="1:6" ht="13.5">
      <c r="A74" s="59"/>
      <c r="B74" s="232"/>
      <c r="C74" s="232"/>
      <c r="D74" s="59"/>
      <c r="E74" s="59"/>
      <c r="F74" s="59"/>
    </row>
    <row r="75" spans="1:6" ht="13.5">
      <c r="A75" s="59"/>
      <c r="B75" s="232"/>
      <c r="C75" s="232"/>
      <c r="D75" s="59"/>
      <c r="E75" s="59"/>
      <c r="F75" s="59"/>
    </row>
    <row r="76" spans="1:6" ht="13.5">
      <c r="A76" s="59"/>
      <c r="B76" s="232"/>
      <c r="C76" s="232"/>
      <c r="D76" s="59"/>
      <c r="E76" s="59"/>
      <c r="F76" s="59"/>
    </row>
  </sheetData>
  <sheetProtection/>
  <mergeCells count="35">
    <mergeCell ref="B72:C72"/>
    <mergeCell ref="B73:C73"/>
    <mergeCell ref="B74:C74"/>
    <mergeCell ref="B75:C75"/>
    <mergeCell ref="B76:C76"/>
    <mergeCell ref="B65:C65"/>
    <mergeCell ref="B66:C66"/>
    <mergeCell ref="B67:C67"/>
    <mergeCell ref="B69:C69"/>
    <mergeCell ref="B70:C70"/>
    <mergeCell ref="B71:C71"/>
    <mergeCell ref="B58:C58"/>
    <mergeCell ref="B59:C59"/>
    <mergeCell ref="B60:C60"/>
    <mergeCell ref="B62:C62"/>
    <mergeCell ref="B63:C63"/>
    <mergeCell ref="B64:C64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1:C41"/>
    <mergeCell ref="E41:F41"/>
    <mergeCell ref="B42:C42"/>
    <mergeCell ref="B43:C43"/>
    <mergeCell ref="B44:C44"/>
    <mergeCell ref="B45:C4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1" sqref="D1:D11"/>
    </sheetView>
  </sheetViews>
  <sheetFormatPr defaultColWidth="9.00390625" defaultRowHeight="13.5"/>
  <cols>
    <col min="2" max="2" width="16.50390625" style="0" customWidth="1"/>
  </cols>
  <sheetData>
    <row r="1" spans="1:4" ht="13.5">
      <c r="A1" s="8">
        <v>11</v>
      </c>
      <c r="B1" s="9" t="s">
        <v>10</v>
      </c>
      <c r="D1" t="s">
        <v>21</v>
      </c>
    </row>
    <row r="2" spans="1:4" ht="13.5">
      <c r="A2" s="8">
        <v>12</v>
      </c>
      <c r="B2" s="9" t="s">
        <v>11</v>
      </c>
      <c r="D2" t="s">
        <v>22</v>
      </c>
    </row>
    <row r="3" spans="1:4" ht="13.5">
      <c r="A3" s="8">
        <v>13</v>
      </c>
      <c r="B3" s="9" t="s">
        <v>12</v>
      </c>
      <c r="D3" t="s">
        <v>23</v>
      </c>
    </row>
    <row r="4" spans="1:4" ht="13.5">
      <c r="A4" s="8">
        <v>14</v>
      </c>
      <c r="B4" s="9" t="s">
        <v>13</v>
      </c>
      <c r="D4" t="s">
        <v>24</v>
      </c>
    </row>
    <row r="5" spans="1:4" ht="13.5">
      <c r="A5" s="8">
        <v>15</v>
      </c>
      <c r="B5" s="9" t="s">
        <v>14</v>
      </c>
      <c r="D5" t="s">
        <v>25</v>
      </c>
    </row>
    <row r="6" spans="1:4" ht="13.5">
      <c r="A6" s="8">
        <v>16</v>
      </c>
      <c r="B6" s="9" t="s">
        <v>15</v>
      </c>
      <c r="D6" t="s">
        <v>26</v>
      </c>
    </row>
    <row r="7" spans="1:4" ht="13.5">
      <c r="A7" s="8">
        <v>17</v>
      </c>
      <c r="B7" s="9" t="s">
        <v>16</v>
      </c>
      <c r="D7" t="s">
        <v>27</v>
      </c>
    </row>
    <row r="8" spans="1:4" ht="13.5">
      <c r="A8" s="8">
        <v>18</v>
      </c>
      <c r="B8" s="9" t="s">
        <v>17</v>
      </c>
      <c r="D8" t="s">
        <v>28</v>
      </c>
    </row>
    <row r="9" spans="1:4" ht="13.5">
      <c r="A9" s="8">
        <v>19</v>
      </c>
      <c r="B9" s="9" t="s">
        <v>18</v>
      </c>
      <c r="D9" t="s">
        <v>29</v>
      </c>
    </row>
    <row r="10" spans="1:4" ht="13.5">
      <c r="A10" s="8">
        <v>20</v>
      </c>
      <c r="B10" s="9" t="s">
        <v>19</v>
      </c>
      <c r="D10" t="s">
        <v>30</v>
      </c>
    </row>
    <row r="11" spans="1:4" ht="13.5">
      <c r="A11" s="8">
        <v>21</v>
      </c>
      <c r="B11" s="9" t="s">
        <v>20</v>
      </c>
      <c r="D1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82"/>
  <sheetViews>
    <sheetView zoomScalePageLayoutView="0" workbookViewId="0" topLeftCell="A1">
      <selection activeCell="Q36" sqref="Q36"/>
    </sheetView>
  </sheetViews>
  <sheetFormatPr defaultColWidth="9.00390625" defaultRowHeight="13.5"/>
  <cols>
    <col min="1" max="1" width="16.00390625" style="40" customWidth="1"/>
    <col min="2" max="2" width="18.875" style="40" customWidth="1"/>
    <col min="3" max="3" width="10.50390625" style="40" customWidth="1"/>
    <col min="4" max="4" width="10.75390625" style="40" customWidth="1"/>
    <col min="5" max="5" width="12.375" style="40" customWidth="1"/>
    <col min="6" max="6" width="1.25" style="40" customWidth="1"/>
    <col min="7" max="7" width="17.375" style="40" customWidth="1"/>
    <col min="8" max="8" width="17.625" style="40" customWidth="1"/>
    <col min="9" max="9" width="10.25390625" style="40" customWidth="1"/>
    <col min="10" max="10" width="9.875" style="40" customWidth="1"/>
    <col min="11" max="11" width="9.00390625" style="40" customWidth="1"/>
    <col min="12" max="12" width="18.125" style="40" customWidth="1"/>
    <col min="13" max="13" width="8.125" style="40" customWidth="1"/>
    <col min="14" max="16" width="8.75390625" style="40" customWidth="1"/>
    <col min="17" max="17" width="8.00390625" style="40" customWidth="1"/>
    <col min="18" max="21" width="8.75390625" style="40" customWidth="1"/>
    <col min="22" max="22" width="9.00390625" style="40" customWidth="1"/>
    <col min="23" max="23" width="6.50390625" style="40" customWidth="1"/>
    <col min="24" max="24" width="6.25390625" style="40" customWidth="1"/>
    <col min="25" max="25" width="6.375" style="40" customWidth="1"/>
    <col min="26" max="27" width="9.00390625" style="40" customWidth="1"/>
    <col min="28" max="28" width="6.75390625" style="40" customWidth="1"/>
    <col min="29" max="29" width="10.125" style="40" customWidth="1"/>
    <col min="30" max="16384" width="9.00390625" style="40" customWidth="1"/>
  </cols>
  <sheetData>
    <row r="1" spans="1:13" ht="12">
      <c r="A1" s="102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7" ht="12">
      <c r="A2" s="40" t="s">
        <v>172</v>
      </c>
      <c r="G2" s="50" t="s">
        <v>173</v>
      </c>
      <c r="H2" s="95"/>
      <c r="I2" s="59"/>
      <c r="J2" s="50"/>
      <c r="K2" s="59"/>
      <c r="L2" s="103" t="s">
        <v>174</v>
      </c>
      <c r="M2" s="50"/>
      <c r="N2" s="50"/>
      <c r="O2" s="50"/>
      <c r="P2" s="50"/>
      <c r="Q2" s="93"/>
    </row>
    <row r="3" spans="1:26" ht="12">
      <c r="A3" s="42" t="s">
        <v>175</v>
      </c>
      <c r="B3" s="42" t="s">
        <v>176</v>
      </c>
      <c r="C3" s="42" t="s">
        <v>3</v>
      </c>
      <c r="D3" s="239" t="s">
        <v>177</v>
      </c>
      <c r="E3" s="239"/>
      <c r="F3" s="93"/>
      <c r="G3" s="42" t="s">
        <v>108</v>
      </c>
      <c r="H3" s="42" t="s">
        <v>176</v>
      </c>
      <c r="I3" s="42" t="s">
        <v>3</v>
      </c>
      <c r="J3" s="239" t="s">
        <v>177</v>
      </c>
      <c r="K3" s="239"/>
      <c r="L3" s="104"/>
      <c r="M3" s="235" t="s">
        <v>178</v>
      </c>
      <c r="N3" s="42" t="s">
        <v>1</v>
      </c>
      <c r="O3" s="235" t="s">
        <v>47</v>
      </c>
      <c r="P3" s="235" t="s">
        <v>63</v>
      </c>
      <c r="Q3" s="233" t="s">
        <v>43</v>
      </c>
      <c r="R3" s="240"/>
      <c r="S3" s="240"/>
      <c r="T3" s="234"/>
      <c r="U3" s="233" t="s">
        <v>57</v>
      </c>
      <c r="V3" s="234"/>
      <c r="W3" s="235" t="s">
        <v>118</v>
      </c>
      <c r="X3" s="235" t="s">
        <v>179</v>
      </c>
      <c r="Y3" s="237" t="s">
        <v>180</v>
      </c>
      <c r="Z3" s="235" t="s">
        <v>41</v>
      </c>
    </row>
    <row r="4" spans="1:26" ht="12">
      <c r="A4" s="45" t="s">
        <v>181</v>
      </c>
      <c r="B4" s="54" t="s">
        <v>182</v>
      </c>
      <c r="C4" s="55">
        <v>200000</v>
      </c>
      <c r="D4" s="54" t="s">
        <v>43</v>
      </c>
      <c r="E4" s="45" t="s">
        <v>183</v>
      </c>
      <c r="F4" s="50"/>
      <c r="G4" s="105" t="s">
        <v>184</v>
      </c>
      <c r="H4" s="54" t="s">
        <v>185</v>
      </c>
      <c r="I4" s="55">
        <v>288000</v>
      </c>
      <c r="J4" s="45" t="s">
        <v>1</v>
      </c>
      <c r="K4" s="55" t="s">
        <v>186</v>
      </c>
      <c r="L4" s="106"/>
      <c r="M4" s="236"/>
      <c r="N4" s="42" t="s">
        <v>186</v>
      </c>
      <c r="O4" s="236"/>
      <c r="P4" s="236"/>
      <c r="Q4" s="44" t="s">
        <v>187</v>
      </c>
      <c r="R4" s="42" t="s">
        <v>188</v>
      </c>
      <c r="S4" s="42" t="s">
        <v>189</v>
      </c>
      <c r="T4" s="42" t="s">
        <v>159</v>
      </c>
      <c r="U4" s="42" t="s">
        <v>190</v>
      </c>
      <c r="V4" s="42" t="s">
        <v>159</v>
      </c>
      <c r="W4" s="236"/>
      <c r="X4" s="236"/>
      <c r="Y4" s="238"/>
      <c r="Z4" s="236"/>
    </row>
    <row r="5" spans="1:26" ht="12.75" thickBot="1">
      <c r="A5" s="45"/>
      <c r="B5" s="54" t="s">
        <v>191</v>
      </c>
      <c r="C5" s="55">
        <v>100000</v>
      </c>
      <c r="D5" s="54" t="s">
        <v>43</v>
      </c>
      <c r="E5" s="45" t="s">
        <v>159</v>
      </c>
      <c r="F5" s="50"/>
      <c r="G5" s="45"/>
      <c r="H5" s="107" t="s">
        <v>192</v>
      </c>
      <c r="I5" s="48">
        <v>315040</v>
      </c>
      <c r="J5" s="62" t="s">
        <v>1</v>
      </c>
      <c r="K5" s="48" t="s">
        <v>186</v>
      </c>
      <c r="L5" s="45"/>
      <c r="M5" s="45"/>
      <c r="N5" s="54"/>
      <c r="O5" s="45"/>
      <c r="P5" s="45"/>
      <c r="Q5" s="55"/>
      <c r="R5" s="45"/>
      <c r="S5" s="45"/>
      <c r="T5" s="45"/>
      <c r="U5" s="45"/>
      <c r="V5" s="45"/>
      <c r="W5" s="45"/>
      <c r="X5" s="45"/>
      <c r="Y5" s="45"/>
      <c r="Z5" s="45"/>
    </row>
    <row r="6" spans="1:26" ht="12">
      <c r="A6" s="45"/>
      <c r="B6" s="54" t="s">
        <v>193</v>
      </c>
      <c r="C6" s="55">
        <v>200000</v>
      </c>
      <c r="D6" s="54" t="s">
        <v>63</v>
      </c>
      <c r="E6" s="45"/>
      <c r="F6" s="50"/>
      <c r="G6" s="45"/>
      <c r="H6" s="53" t="s">
        <v>141</v>
      </c>
      <c r="I6" s="52">
        <f>SUM(I4:I5)</f>
        <v>603040</v>
      </c>
      <c r="J6" s="108"/>
      <c r="K6" s="52"/>
      <c r="L6" s="45" t="s">
        <v>148</v>
      </c>
      <c r="M6" s="55"/>
      <c r="N6" s="58">
        <v>500000</v>
      </c>
      <c r="O6" s="55">
        <v>50000</v>
      </c>
      <c r="P6" s="55">
        <v>200000</v>
      </c>
      <c r="Q6" s="55">
        <v>200000</v>
      </c>
      <c r="R6" s="55"/>
      <c r="S6" s="55"/>
      <c r="T6" s="55">
        <v>100000</v>
      </c>
      <c r="U6" s="45"/>
      <c r="V6" s="55"/>
      <c r="W6" s="55"/>
      <c r="X6" s="55"/>
      <c r="Y6" s="55"/>
      <c r="Z6" s="109">
        <f aca="true" t="shared" si="0" ref="Z6:Z19">SUM(M6:Y6)</f>
        <v>1050000</v>
      </c>
    </row>
    <row r="7" spans="1:26" ht="12">
      <c r="A7" s="45"/>
      <c r="B7" s="54" t="s">
        <v>194</v>
      </c>
      <c r="C7" s="55">
        <v>50000</v>
      </c>
      <c r="D7" s="54" t="s">
        <v>47</v>
      </c>
      <c r="E7" s="45"/>
      <c r="F7" s="50"/>
      <c r="G7" s="45"/>
      <c r="H7" s="54"/>
      <c r="I7" s="55"/>
      <c r="J7" s="45"/>
      <c r="K7" s="55"/>
      <c r="L7" s="45" t="s">
        <v>147</v>
      </c>
      <c r="M7" s="55"/>
      <c r="N7" s="58"/>
      <c r="O7" s="55"/>
      <c r="P7" s="55"/>
      <c r="Q7" s="55"/>
      <c r="R7" s="55"/>
      <c r="S7" s="55"/>
      <c r="T7" s="55">
        <v>7000000</v>
      </c>
      <c r="U7" s="55"/>
      <c r="V7" s="55"/>
      <c r="W7" s="55"/>
      <c r="X7" s="55"/>
      <c r="Y7" s="55"/>
      <c r="Z7" s="109">
        <f t="shared" si="0"/>
        <v>7000000</v>
      </c>
    </row>
    <row r="8" spans="1:26" ht="12">
      <c r="A8" s="45"/>
      <c r="B8" s="54" t="s">
        <v>195</v>
      </c>
      <c r="C8" s="55">
        <v>400000</v>
      </c>
      <c r="D8" s="54" t="s">
        <v>1</v>
      </c>
      <c r="E8" s="45" t="s">
        <v>186</v>
      </c>
      <c r="F8" s="50"/>
      <c r="G8" s="45" t="s">
        <v>196</v>
      </c>
      <c r="H8" s="54" t="s">
        <v>1</v>
      </c>
      <c r="I8" s="55">
        <v>500000</v>
      </c>
      <c r="J8" s="45" t="s">
        <v>1</v>
      </c>
      <c r="K8" s="55" t="s">
        <v>186</v>
      </c>
      <c r="L8" s="55" t="s">
        <v>158</v>
      </c>
      <c r="M8" s="55"/>
      <c r="N8" s="58">
        <v>100000</v>
      </c>
      <c r="O8" s="55"/>
      <c r="P8" s="55"/>
      <c r="Q8" s="55"/>
      <c r="R8" s="55"/>
      <c r="S8" s="55"/>
      <c r="T8" s="55"/>
      <c r="U8" s="55">
        <v>3633000</v>
      </c>
      <c r="V8" s="45"/>
      <c r="W8" s="45"/>
      <c r="X8" s="45"/>
      <c r="Y8" s="45"/>
      <c r="Z8" s="109">
        <f t="shared" si="0"/>
        <v>3733000</v>
      </c>
    </row>
    <row r="9" spans="1:26" ht="12">
      <c r="A9" s="45"/>
      <c r="B9" s="110" t="s">
        <v>197</v>
      </c>
      <c r="C9" s="55">
        <v>50000</v>
      </c>
      <c r="D9" s="54" t="s">
        <v>43</v>
      </c>
      <c r="E9" s="45" t="s">
        <v>159</v>
      </c>
      <c r="F9" s="50"/>
      <c r="G9" s="45"/>
      <c r="H9" s="54"/>
      <c r="I9" s="55"/>
      <c r="J9" s="45"/>
      <c r="K9" s="55"/>
      <c r="L9" s="45" t="s">
        <v>150</v>
      </c>
      <c r="M9" s="55"/>
      <c r="N9" s="58">
        <v>100000</v>
      </c>
      <c r="O9" s="55">
        <v>30000</v>
      </c>
      <c r="P9" s="55">
        <v>50000</v>
      </c>
      <c r="Q9" s="55"/>
      <c r="R9" s="55"/>
      <c r="S9" s="55">
        <v>438000</v>
      </c>
      <c r="T9" s="55"/>
      <c r="U9" s="55"/>
      <c r="V9" s="55"/>
      <c r="W9" s="55"/>
      <c r="X9" s="55"/>
      <c r="Y9" s="55"/>
      <c r="Z9" s="109">
        <f t="shared" si="0"/>
        <v>618000</v>
      </c>
    </row>
    <row r="10" spans="1:26" ht="12">
      <c r="A10" s="45"/>
      <c r="B10" s="110" t="s">
        <v>198</v>
      </c>
      <c r="C10" s="55">
        <v>100000</v>
      </c>
      <c r="D10" s="54" t="s">
        <v>63</v>
      </c>
      <c r="E10" s="45"/>
      <c r="F10" s="50"/>
      <c r="G10" s="105" t="s">
        <v>199</v>
      </c>
      <c r="H10" s="54" t="s">
        <v>200</v>
      </c>
      <c r="I10" s="55">
        <v>20000</v>
      </c>
      <c r="J10" s="45" t="s">
        <v>118</v>
      </c>
      <c r="K10" s="55"/>
      <c r="L10" s="45" t="s">
        <v>201</v>
      </c>
      <c r="M10" s="55"/>
      <c r="N10" s="58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109">
        <f t="shared" si="0"/>
        <v>0</v>
      </c>
    </row>
    <row r="11" spans="1:26" ht="12">
      <c r="A11" s="45"/>
      <c r="B11" s="110" t="s">
        <v>202</v>
      </c>
      <c r="C11" s="55">
        <v>300000</v>
      </c>
      <c r="D11" s="54" t="s">
        <v>47</v>
      </c>
      <c r="E11" s="45"/>
      <c r="F11" s="50"/>
      <c r="G11" s="45"/>
      <c r="H11" s="110" t="s">
        <v>1</v>
      </c>
      <c r="I11" s="55">
        <v>350000</v>
      </c>
      <c r="J11" s="45" t="s">
        <v>1</v>
      </c>
      <c r="K11" s="55" t="s">
        <v>186</v>
      </c>
      <c r="L11" s="45" t="s">
        <v>151</v>
      </c>
      <c r="M11" s="55"/>
      <c r="N11" s="58">
        <v>42000</v>
      </c>
      <c r="O11" s="55"/>
      <c r="P11" s="55"/>
      <c r="Q11" s="55"/>
      <c r="R11" s="55"/>
      <c r="S11" s="55"/>
      <c r="T11" s="55"/>
      <c r="U11" s="55"/>
      <c r="V11" s="55"/>
      <c r="W11" s="55"/>
      <c r="X11" s="55">
        <v>48000</v>
      </c>
      <c r="Y11" s="55">
        <v>10000</v>
      </c>
      <c r="Z11" s="109">
        <f t="shared" si="0"/>
        <v>100000</v>
      </c>
    </row>
    <row r="12" spans="1:26" ht="12.75" thickBot="1">
      <c r="A12" s="45"/>
      <c r="B12" s="110" t="s">
        <v>203</v>
      </c>
      <c r="C12" s="55">
        <v>240000</v>
      </c>
      <c r="D12" s="54" t="s">
        <v>1</v>
      </c>
      <c r="E12" s="45" t="s">
        <v>186</v>
      </c>
      <c r="F12" s="50"/>
      <c r="G12" s="45"/>
      <c r="H12" s="49" t="s">
        <v>204</v>
      </c>
      <c r="I12" s="48">
        <v>200000</v>
      </c>
      <c r="J12" s="62" t="s">
        <v>57</v>
      </c>
      <c r="K12" s="48" t="s">
        <v>159</v>
      </c>
      <c r="L12" s="45" t="s">
        <v>149</v>
      </c>
      <c r="M12" s="55"/>
      <c r="N12" s="58">
        <v>100000</v>
      </c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109">
        <f t="shared" si="0"/>
        <v>100000</v>
      </c>
    </row>
    <row r="13" spans="1:26" ht="12.75" thickBot="1">
      <c r="A13" s="45"/>
      <c r="B13" s="107" t="s">
        <v>205</v>
      </c>
      <c r="C13" s="48">
        <v>240000</v>
      </c>
      <c r="D13" s="49" t="s">
        <v>1</v>
      </c>
      <c r="E13" s="62" t="s">
        <v>186</v>
      </c>
      <c r="F13" s="50"/>
      <c r="G13" s="45"/>
      <c r="H13" s="53" t="s">
        <v>141</v>
      </c>
      <c r="I13" s="52">
        <f>SUM(I10:I12)</f>
        <v>570000</v>
      </c>
      <c r="J13" s="108"/>
      <c r="K13" s="52"/>
      <c r="L13" s="45" t="s">
        <v>146</v>
      </c>
      <c r="M13" s="55">
        <v>230000</v>
      </c>
      <c r="N13" s="58">
        <v>100000</v>
      </c>
      <c r="O13" s="55"/>
      <c r="P13" s="55"/>
      <c r="Q13" s="55"/>
      <c r="R13" s="55">
        <v>4803000</v>
      </c>
      <c r="S13" s="55"/>
      <c r="T13" s="55"/>
      <c r="U13" s="55"/>
      <c r="V13" s="55">
        <v>1000000</v>
      </c>
      <c r="W13" s="55"/>
      <c r="X13" s="55"/>
      <c r="Y13" s="55"/>
      <c r="Z13" s="109">
        <f t="shared" si="0"/>
        <v>6133000</v>
      </c>
    </row>
    <row r="14" spans="1:26" ht="12">
      <c r="A14" s="45"/>
      <c r="B14" s="53" t="s">
        <v>141</v>
      </c>
      <c r="C14" s="111">
        <f>SUM(C4:C13)</f>
        <v>1880000</v>
      </c>
      <c r="D14" s="108"/>
      <c r="E14" s="52"/>
      <c r="F14" s="59"/>
      <c r="G14" s="45"/>
      <c r="H14" s="54"/>
      <c r="I14" s="55"/>
      <c r="J14" s="45"/>
      <c r="K14" s="55"/>
      <c r="L14" s="55" t="s">
        <v>184</v>
      </c>
      <c r="M14" s="55"/>
      <c r="N14" s="58">
        <v>500000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109">
        <f t="shared" si="0"/>
        <v>500000</v>
      </c>
    </row>
    <row r="15" spans="1:26" ht="12">
      <c r="A15" s="45"/>
      <c r="B15" s="54"/>
      <c r="C15" s="60"/>
      <c r="D15" s="45"/>
      <c r="E15" s="55"/>
      <c r="F15" s="59"/>
      <c r="G15" s="105" t="s">
        <v>206</v>
      </c>
      <c r="H15" s="110" t="s">
        <v>192</v>
      </c>
      <c r="I15" s="55">
        <v>150000</v>
      </c>
      <c r="J15" s="45" t="s">
        <v>1</v>
      </c>
      <c r="K15" s="55" t="s">
        <v>186</v>
      </c>
      <c r="L15" s="55" t="s">
        <v>196</v>
      </c>
      <c r="M15" s="55"/>
      <c r="N15" s="58">
        <v>500000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109">
        <f t="shared" si="0"/>
        <v>500000</v>
      </c>
    </row>
    <row r="16" spans="1:26" ht="12.75" thickBot="1">
      <c r="A16" s="45" t="s">
        <v>147</v>
      </c>
      <c r="B16" s="49" t="s">
        <v>43</v>
      </c>
      <c r="C16" s="61">
        <v>7000000</v>
      </c>
      <c r="D16" s="62" t="s">
        <v>43</v>
      </c>
      <c r="E16" s="62" t="s">
        <v>159</v>
      </c>
      <c r="F16" s="50"/>
      <c r="G16" s="45"/>
      <c r="H16" s="49" t="s">
        <v>207</v>
      </c>
      <c r="I16" s="48">
        <v>400000</v>
      </c>
      <c r="J16" s="62" t="s">
        <v>1</v>
      </c>
      <c r="K16" s="48" t="s">
        <v>186</v>
      </c>
      <c r="L16" s="55" t="s">
        <v>199</v>
      </c>
      <c r="M16" s="55"/>
      <c r="N16" s="58">
        <v>280000</v>
      </c>
      <c r="O16" s="55"/>
      <c r="P16" s="55"/>
      <c r="Q16" s="55"/>
      <c r="R16" s="55"/>
      <c r="S16" s="55"/>
      <c r="T16" s="55"/>
      <c r="U16" s="55"/>
      <c r="V16" s="55">
        <v>200000</v>
      </c>
      <c r="W16" s="55">
        <v>20000</v>
      </c>
      <c r="X16" s="55"/>
      <c r="Y16" s="55"/>
      <c r="Z16" s="109">
        <f t="shared" si="0"/>
        <v>500000</v>
      </c>
    </row>
    <row r="17" spans="1:26" ht="12">
      <c r="A17" s="45"/>
      <c r="B17" s="53" t="s">
        <v>141</v>
      </c>
      <c r="C17" s="52">
        <f>SUM(C16:C16)</f>
        <v>7000000</v>
      </c>
      <c r="D17" s="108"/>
      <c r="E17" s="52"/>
      <c r="F17" s="59"/>
      <c r="G17" s="45"/>
      <c r="H17" s="53" t="s">
        <v>141</v>
      </c>
      <c r="I17" s="52">
        <f>SUM(I15:I16)</f>
        <v>550000</v>
      </c>
      <c r="J17" s="108"/>
      <c r="K17" s="52"/>
      <c r="L17" s="55" t="s">
        <v>206</v>
      </c>
      <c r="M17" s="55"/>
      <c r="N17" s="58">
        <v>500000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109">
        <f t="shared" si="0"/>
        <v>500000</v>
      </c>
    </row>
    <row r="18" spans="1:26" ht="12">
      <c r="A18" s="45"/>
      <c r="B18" s="54"/>
      <c r="C18" s="55"/>
      <c r="D18" s="45"/>
      <c r="E18" s="55"/>
      <c r="F18" s="59"/>
      <c r="G18" s="45"/>
      <c r="H18" s="54"/>
      <c r="I18" s="55"/>
      <c r="J18" s="45"/>
      <c r="K18" s="55"/>
      <c r="L18" s="55" t="s">
        <v>208</v>
      </c>
      <c r="M18" s="55"/>
      <c r="N18" s="58">
        <v>500000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109">
        <f t="shared" si="0"/>
        <v>500000</v>
      </c>
    </row>
    <row r="19" spans="1:26" ht="12.75" thickBot="1">
      <c r="A19" s="105" t="s">
        <v>158</v>
      </c>
      <c r="B19" s="110" t="s">
        <v>186</v>
      </c>
      <c r="C19" s="55">
        <v>155000</v>
      </c>
      <c r="D19" s="45" t="s">
        <v>1</v>
      </c>
      <c r="E19" s="55" t="s">
        <v>186</v>
      </c>
      <c r="F19" s="59"/>
      <c r="G19" s="45" t="s">
        <v>208</v>
      </c>
      <c r="H19" s="54" t="s">
        <v>1</v>
      </c>
      <c r="I19" s="55">
        <v>500000</v>
      </c>
      <c r="J19" s="45" t="s">
        <v>1</v>
      </c>
      <c r="K19" s="55" t="s">
        <v>186</v>
      </c>
      <c r="L19" s="48" t="s">
        <v>209</v>
      </c>
      <c r="M19" s="48"/>
      <c r="N19" s="61">
        <v>480000</v>
      </c>
      <c r="O19" s="62"/>
      <c r="P19" s="62"/>
      <c r="Q19" s="62"/>
      <c r="R19" s="62"/>
      <c r="S19" s="62"/>
      <c r="T19" s="62"/>
      <c r="U19" s="62"/>
      <c r="V19" s="48"/>
      <c r="W19" s="48"/>
      <c r="X19" s="48"/>
      <c r="Y19" s="48"/>
      <c r="Z19" s="112">
        <f t="shared" si="0"/>
        <v>480000</v>
      </c>
    </row>
    <row r="20" spans="1:26" ht="12.75" thickBot="1">
      <c r="A20" s="45"/>
      <c r="B20" s="49" t="s">
        <v>210</v>
      </c>
      <c r="C20" s="48">
        <v>3633000</v>
      </c>
      <c r="D20" s="62" t="s">
        <v>57</v>
      </c>
      <c r="E20" s="48" t="s">
        <v>190</v>
      </c>
      <c r="F20" s="59"/>
      <c r="G20" s="62"/>
      <c r="H20" s="49"/>
      <c r="I20" s="48"/>
      <c r="J20" s="62"/>
      <c r="K20" s="48"/>
      <c r="L20" s="52" t="s">
        <v>41</v>
      </c>
      <c r="M20" s="52">
        <f>SUM(M6:M19)</f>
        <v>230000</v>
      </c>
      <c r="N20" s="52">
        <f aca="true" t="shared" si="1" ref="N20:Z20">SUM(N6:N19)</f>
        <v>3702000</v>
      </c>
      <c r="O20" s="52">
        <f t="shared" si="1"/>
        <v>80000</v>
      </c>
      <c r="P20" s="52">
        <f t="shared" si="1"/>
        <v>250000</v>
      </c>
      <c r="Q20" s="52">
        <f t="shared" si="1"/>
        <v>200000</v>
      </c>
      <c r="R20" s="52">
        <f t="shared" si="1"/>
        <v>4803000</v>
      </c>
      <c r="S20" s="52">
        <f t="shared" si="1"/>
        <v>438000</v>
      </c>
      <c r="T20" s="52">
        <f t="shared" si="1"/>
        <v>7100000</v>
      </c>
      <c r="U20" s="52">
        <f t="shared" si="1"/>
        <v>3633000</v>
      </c>
      <c r="V20" s="52">
        <f t="shared" si="1"/>
        <v>1200000</v>
      </c>
      <c r="W20" s="52">
        <f t="shared" si="1"/>
        <v>20000</v>
      </c>
      <c r="X20" s="52">
        <f t="shared" si="1"/>
        <v>48000</v>
      </c>
      <c r="Y20" s="52">
        <f t="shared" si="1"/>
        <v>10000</v>
      </c>
      <c r="Z20" s="52">
        <f t="shared" si="1"/>
        <v>21714000</v>
      </c>
    </row>
    <row r="21" spans="1:11" ht="12">
      <c r="A21" s="45"/>
      <c r="B21" s="53" t="s">
        <v>141</v>
      </c>
      <c r="C21" s="52">
        <f>SUM(C19:C20)</f>
        <v>3788000</v>
      </c>
      <c r="D21" s="108"/>
      <c r="E21" s="52"/>
      <c r="F21" s="59"/>
      <c r="G21" s="108" t="s">
        <v>211</v>
      </c>
      <c r="H21" s="53"/>
      <c r="I21" s="52">
        <f>+I6+I8+I13+I17+I19</f>
        <v>2723040</v>
      </c>
      <c r="J21" s="108"/>
      <c r="K21" s="52"/>
    </row>
    <row r="22" spans="1:11" ht="12">
      <c r="A22" s="45"/>
      <c r="B22" s="54"/>
      <c r="C22" s="55"/>
      <c r="D22" s="45"/>
      <c r="E22" s="55"/>
      <c r="F22" s="59"/>
      <c r="G22" s="45"/>
      <c r="H22" s="54"/>
      <c r="I22" s="55"/>
      <c r="J22" s="45"/>
      <c r="K22" s="55"/>
    </row>
    <row r="23" spans="1:21" ht="12">
      <c r="A23" s="45" t="s">
        <v>150</v>
      </c>
      <c r="B23" s="110" t="s">
        <v>212</v>
      </c>
      <c r="C23" s="55">
        <v>300000</v>
      </c>
      <c r="D23" s="45" t="s">
        <v>1</v>
      </c>
      <c r="E23" s="55" t="s">
        <v>186</v>
      </c>
      <c r="F23" s="59"/>
      <c r="G23" s="45"/>
      <c r="H23" s="54"/>
      <c r="I23" s="55"/>
      <c r="J23" s="45"/>
      <c r="K23" s="55"/>
      <c r="Q23" s="67"/>
      <c r="R23" s="67"/>
      <c r="S23" s="67"/>
      <c r="T23" s="67"/>
      <c r="U23" s="113"/>
    </row>
    <row r="24" spans="1:21" ht="12">
      <c r="A24" s="45"/>
      <c r="B24" s="110" t="s">
        <v>213</v>
      </c>
      <c r="C24" s="55">
        <v>120000</v>
      </c>
      <c r="D24" s="45" t="s">
        <v>1</v>
      </c>
      <c r="E24" s="55" t="s">
        <v>186</v>
      </c>
      <c r="F24" s="59"/>
      <c r="G24" s="45" t="s">
        <v>209</v>
      </c>
      <c r="H24" s="54" t="s">
        <v>214</v>
      </c>
      <c r="I24" s="55">
        <v>580000</v>
      </c>
      <c r="J24" s="45" t="s">
        <v>1</v>
      </c>
      <c r="K24" s="55" t="s">
        <v>186</v>
      </c>
      <c r="L24" s="59"/>
      <c r="M24" s="59"/>
      <c r="N24" s="59"/>
      <c r="O24" s="59"/>
      <c r="P24" s="67"/>
      <c r="Q24" s="67"/>
      <c r="R24" s="67"/>
      <c r="S24" s="67"/>
      <c r="T24" s="67"/>
      <c r="U24" s="113"/>
    </row>
    <row r="25" spans="1:21" ht="12.75" thickBot="1">
      <c r="A25" s="45"/>
      <c r="B25" s="54" t="s">
        <v>215</v>
      </c>
      <c r="C25" s="55">
        <v>198000</v>
      </c>
      <c r="D25" s="45" t="s">
        <v>43</v>
      </c>
      <c r="E25" s="55" t="s">
        <v>189</v>
      </c>
      <c r="F25" s="59"/>
      <c r="G25" s="62"/>
      <c r="H25" s="49"/>
      <c r="I25" s="48"/>
      <c r="J25" s="62"/>
      <c r="K25" s="48"/>
      <c r="L25" s="59"/>
      <c r="M25" s="59"/>
      <c r="N25" s="59"/>
      <c r="O25" s="59"/>
      <c r="P25" s="67"/>
      <c r="Q25" s="67"/>
      <c r="R25" s="67"/>
      <c r="S25" s="67"/>
      <c r="T25" s="67"/>
      <c r="U25" s="113"/>
    </row>
    <row r="26" spans="1:21" ht="12">
      <c r="A26" s="45"/>
      <c r="B26" s="54" t="s">
        <v>216</v>
      </c>
      <c r="C26" s="55">
        <v>240000</v>
      </c>
      <c r="D26" s="45" t="s">
        <v>43</v>
      </c>
      <c r="E26" s="55" t="s">
        <v>189</v>
      </c>
      <c r="F26" s="59"/>
      <c r="G26" s="108" t="s">
        <v>217</v>
      </c>
      <c r="H26" s="53"/>
      <c r="I26" s="52">
        <f>+C42+I21+I24</f>
        <v>23142040</v>
      </c>
      <c r="J26" s="108"/>
      <c r="K26" s="52"/>
      <c r="L26" s="59"/>
      <c r="M26" s="59"/>
      <c r="N26" s="59"/>
      <c r="O26" s="59"/>
      <c r="P26" s="67"/>
      <c r="Q26" s="67"/>
      <c r="R26" s="67"/>
      <c r="S26" s="67"/>
      <c r="T26" s="67"/>
      <c r="U26" s="113"/>
    </row>
    <row r="27" spans="1:21" ht="12">
      <c r="A27" s="45"/>
      <c r="B27" s="54" t="s">
        <v>218</v>
      </c>
      <c r="C27" s="55">
        <v>50000</v>
      </c>
      <c r="D27" s="45" t="s">
        <v>63</v>
      </c>
      <c r="E27" s="55"/>
      <c r="F27" s="59"/>
      <c r="L27" s="59"/>
      <c r="M27" s="59"/>
      <c r="N27" s="59"/>
      <c r="O27" s="59"/>
      <c r="P27" s="67"/>
      <c r="Q27" s="67"/>
      <c r="R27" s="67"/>
      <c r="S27" s="67"/>
      <c r="T27" s="67"/>
      <c r="U27" s="113"/>
    </row>
    <row r="28" spans="1:21" ht="12.75" thickBot="1">
      <c r="A28" s="45"/>
      <c r="B28" s="49" t="s">
        <v>219</v>
      </c>
      <c r="C28" s="48">
        <v>30000</v>
      </c>
      <c r="D28" s="62" t="s">
        <v>47</v>
      </c>
      <c r="E28" s="48"/>
      <c r="F28" s="59"/>
      <c r="G28" s="59" t="s">
        <v>220</v>
      </c>
      <c r="L28" s="59"/>
      <c r="M28" s="59"/>
      <c r="N28" s="59"/>
      <c r="O28" s="59"/>
      <c r="P28" s="67"/>
      <c r="Q28" s="67"/>
      <c r="R28" s="67"/>
      <c r="S28" s="67"/>
      <c r="T28" s="67"/>
      <c r="U28" s="113"/>
    </row>
    <row r="29" spans="1:21" ht="12">
      <c r="A29" s="45"/>
      <c r="B29" s="53" t="s">
        <v>141</v>
      </c>
      <c r="C29" s="52">
        <f>SUM(C23:C28)</f>
        <v>938000</v>
      </c>
      <c r="D29" s="108"/>
      <c r="E29" s="52"/>
      <c r="F29" s="59"/>
      <c r="H29" s="59"/>
      <c r="I29" s="99"/>
      <c r="J29" s="99"/>
      <c r="K29" s="59"/>
      <c r="L29" s="59"/>
      <c r="M29" s="59"/>
      <c r="N29" s="59"/>
      <c r="O29" s="59"/>
      <c r="P29" s="67"/>
      <c r="Q29" s="67"/>
      <c r="R29" s="67"/>
      <c r="S29" s="67"/>
      <c r="T29" s="67"/>
      <c r="U29" s="113"/>
    </row>
    <row r="30" spans="1:21" ht="12">
      <c r="A30" s="45"/>
      <c r="B30" s="54"/>
      <c r="C30" s="55"/>
      <c r="D30" s="45"/>
      <c r="E30" s="55"/>
      <c r="F30" s="59"/>
      <c r="G30" s="59" t="s">
        <v>221</v>
      </c>
      <c r="H30" s="59"/>
      <c r="I30" s="99"/>
      <c r="J30" s="99"/>
      <c r="K30" s="59"/>
      <c r="L30" s="59"/>
      <c r="M30" s="59"/>
      <c r="N30" s="59"/>
      <c r="O30" s="59"/>
      <c r="P30" s="67"/>
      <c r="Q30" s="67"/>
      <c r="R30" s="67"/>
      <c r="S30" s="67"/>
      <c r="T30" s="67"/>
      <c r="U30" s="113"/>
    </row>
    <row r="31" spans="1:21" ht="12">
      <c r="A31" s="45" t="s">
        <v>151</v>
      </c>
      <c r="B31" s="54" t="s">
        <v>222</v>
      </c>
      <c r="C31" s="55">
        <v>10000</v>
      </c>
      <c r="D31" s="45" t="s">
        <v>223</v>
      </c>
      <c r="E31" s="55"/>
      <c r="F31" s="59"/>
      <c r="G31" s="45" t="s">
        <v>181</v>
      </c>
      <c r="H31" s="55" t="s">
        <v>224</v>
      </c>
      <c r="I31" s="58">
        <v>690000</v>
      </c>
      <c r="J31" s="58"/>
      <c r="K31" s="59"/>
      <c r="L31" s="59"/>
      <c r="M31" s="59"/>
      <c r="N31" s="59"/>
      <c r="O31" s="59"/>
      <c r="P31" s="67"/>
      <c r="Q31" s="67"/>
      <c r="R31" s="67"/>
      <c r="S31" s="67"/>
      <c r="U31" s="113"/>
    </row>
    <row r="32" spans="1:21" ht="12">
      <c r="A32" s="45"/>
      <c r="B32" s="54" t="s">
        <v>225</v>
      </c>
      <c r="C32" s="55">
        <v>2000</v>
      </c>
      <c r="D32" s="45" t="s">
        <v>179</v>
      </c>
      <c r="E32" s="55"/>
      <c r="F32" s="59"/>
      <c r="G32" s="55"/>
      <c r="H32" s="55" t="s">
        <v>1</v>
      </c>
      <c r="I32" s="58">
        <v>140000</v>
      </c>
      <c r="J32" s="58">
        <f>SUM(I31:I32)</f>
        <v>830000</v>
      </c>
      <c r="K32" s="59"/>
      <c r="L32" s="59"/>
      <c r="M32" s="59"/>
      <c r="N32" s="59"/>
      <c r="O32" s="59"/>
      <c r="P32" s="67"/>
      <c r="Q32" s="67"/>
      <c r="R32" s="67"/>
      <c r="S32" s="67"/>
      <c r="T32" s="67"/>
      <c r="U32" s="113"/>
    </row>
    <row r="33" spans="1:21" ht="12">
      <c r="A33" s="45"/>
      <c r="B33" s="54" t="s">
        <v>226</v>
      </c>
      <c r="C33" s="55">
        <v>42000</v>
      </c>
      <c r="D33" s="45" t="s">
        <v>1</v>
      </c>
      <c r="E33" s="55" t="s">
        <v>186</v>
      </c>
      <c r="F33" s="59"/>
      <c r="G33" s="105" t="s">
        <v>158</v>
      </c>
      <c r="H33" s="55" t="s">
        <v>1</v>
      </c>
      <c r="I33" s="58">
        <v>55000</v>
      </c>
      <c r="J33" s="58">
        <f>SUM(I33)</f>
        <v>55000</v>
      </c>
      <c r="K33" s="59"/>
      <c r="L33" s="59"/>
      <c r="M33" s="59"/>
      <c r="N33" s="59"/>
      <c r="O33" s="59"/>
      <c r="P33" s="67"/>
      <c r="Q33" s="67"/>
      <c r="R33" s="67"/>
      <c r="S33" s="67"/>
      <c r="T33" s="67"/>
      <c r="U33" s="113"/>
    </row>
    <row r="34" spans="1:21" ht="12.75" thickBot="1">
      <c r="A34" s="45"/>
      <c r="B34" s="49" t="s">
        <v>227</v>
      </c>
      <c r="C34" s="48">
        <v>46000</v>
      </c>
      <c r="D34" s="62" t="s">
        <v>179</v>
      </c>
      <c r="E34" s="48"/>
      <c r="F34" s="59"/>
      <c r="G34" s="45" t="s">
        <v>150</v>
      </c>
      <c r="H34" s="55" t="s">
        <v>1</v>
      </c>
      <c r="I34" s="58">
        <v>200000</v>
      </c>
      <c r="J34" s="58">
        <f>SUM(I34)</f>
        <v>200000</v>
      </c>
      <c r="K34" s="59"/>
      <c r="L34" s="59"/>
      <c r="M34" s="59"/>
      <c r="N34" s="59"/>
      <c r="O34" s="59"/>
      <c r="P34" s="67"/>
      <c r="Q34" s="67"/>
      <c r="R34" s="67"/>
      <c r="S34" s="67"/>
      <c r="T34" s="67"/>
      <c r="U34" s="113"/>
    </row>
    <row r="35" spans="1:21" ht="12">
      <c r="A35" s="45"/>
      <c r="B35" s="53" t="s">
        <v>141</v>
      </c>
      <c r="C35" s="52">
        <f>SUM(C31:C34)</f>
        <v>100000</v>
      </c>
      <c r="D35" s="108"/>
      <c r="E35" s="52"/>
      <c r="F35" s="59"/>
      <c r="G35" s="55"/>
      <c r="H35" s="55"/>
      <c r="I35" s="58"/>
      <c r="J35" s="58">
        <f>SUM(J32:J34)</f>
        <v>1085000</v>
      </c>
      <c r="K35" s="59"/>
      <c r="L35" s="59"/>
      <c r="M35" s="59"/>
      <c r="N35" s="59"/>
      <c r="O35" s="59"/>
      <c r="P35" s="67"/>
      <c r="Q35" s="67"/>
      <c r="R35" s="67"/>
      <c r="S35" s="67"/>
      <c r="T35" s="67"/>
      <c r="U35" s="113"/>
    </row>
    <row r="36" spans="1:21" ht="12">
      <c r="A36" s="45"/>
      <c r="B36" s="54"/>
      <c r="C36" s="55"/>
      <c r="D36" s="45"/>
      <c r="E36" s="55"/>
      <c r="F36" s="59"/>
      <c r="G36" s="59"/>
      <c r="H36" s="59"/>
      <c r="I36" s="99"/>
      <c r="J36" s="99"/>
      <c r="K36" s="59"/>
      <c r="L36" s="59"/>
      <c r="M36" s="59"/>
      <c r="N36" s="59"/>
      <c r="O36" s="59"/>
      <c r="P36" s="67"/>
      <c r="Q36" s="67"/>
      <c r="R36" s="67"/>
      <c r="S36" s="67"/>
      <c r="T36" s="67"/>
      <c r="U36" s="113"/>
    </row>
    <row r="37" spans="1:21" ht="12">
      <c r="A37" s="105" t="s">
        <v>146</v>
      </c>
      <c r="B37" s="54" t="s">
        <v>228</v>
      </c>
      <c r="C37" s="55">
        <v>4803000</v>
      </c>
      <c r="D37" s="45" t="s">
        <v>43</v>
      </c>
      <c r="E37" s="55" t="s">
        <v>229</v>
      </c>
      <c r="F37" s="59"/>
      <c r="G37" s="59" t="s">
        <v>230</v>
      </c>
      <c r="P37" s="67"/>
      <c r="Q37" s="67"/>
      <c r="R37" s="67"/>
      <c r="S37" s="67"/>
      <c r="T37" s="67"/>
      <c r="U37" s="113"/>
    </row>
    <row r="38" spans="1:6" ht="12">
      <c r="A38" s="105"/>
      <c r="B38" s="54" t="s">
        <v>231</v>
      </c>
      <c r="C38" s="55">
        <v>1000000</v>
      </c>
      <c r="D38" s="45" t="s">
        <v>57</v>
      </c>
      <c r="E38" s="55" t="s">
        <v>159</v>
      </c>
      <c r="F38" s="59"/>
    </row>
    <row r="39" spans="1:6" ht="12">
      <c r="A39" s="45"/>
      <c r="B39" s="54" t="s">
        <v>232</v>
      </c>
      <c r="C39" s="55">
        <v>230000</v>
      </c>
      <c r="D39" s="45" t="s">
        <v>178</v>
      </c>
      <c r="E39" s="55" t="s">
        <v>159</v>
      </c>
      <c r="F39" s="59"/>
    </row>
    <row r="40" spans="1:6" ht="12.75" thickBot="1">
      <c r="A40" s="45"/>
      <c r="B40" s="49" t="s">
        <v>192</v>
      </c>
      <c r="C40" s="48">
        <v>100000</v>
      </c>
      <c r="D40" s="62" t="s">
        <v>1</v>
      </c>
      <c r="E40" s="48" t="s">
        <v>186</v>
      </c>
      <c r="F40" s="59"/>
    </row>
    <row r="41" spans="1:6" ht="12.75" thickBot="1">
      <c r="A41" s="62"/>
      <c r="B41" s="114" t="s">
        <v>141</v>
      </c>
      <c r="C41" s="115">
        <f>SUM(C37:C40)</f>
        <v>6133000</v>
      </c>
      <c r="D41" s="116"/>
      <c r="E41" s="115"/>
      <c r="F41" s="59"/>
    </row>
    <row r="42" spans="1:6" ht="12">
      <c r="A42" s="108" t="s">
        <v>233</v>
      </c>
      <c r="B42" s="53"/>
      <c r="C42" s="52">
        <f>+C14+C17+C21+C29+C35+C41</f>
        <v>19839000</v>
      </c>
      <c r="D42" s="108"/>
      <c r="E42" s="52"/>
      <c r="F42" s="59"/>
    </row>
    <row r="43" spans="1:6" ht="12">
      <c r="A43" s="50"/>
      <c r="B43" s="95"/>
      <c r="C43" s="59"/>
      <c r="D43" s="50"/>
      <c r="E43" s="59"/>
      <c r="F43" s="59"/>
    </row>
    <row r="44" spans="1:5" ht="12">
      <c r="A44" s="50"/>
      <c r="B44" s="50"/>
      <c r="C44" s="50"/>
      <c r="D44" s="50"/>
      <c r="E44" s="50"/>
    </row>
    <row r="56" spans="7:13" ht="12">
      <c r="G56" s="59"/>
      <c r="H56" s="59"/>
      <c r="I56" s="99"/>
      <c r="J56" s="99"/>
      <c r="K56" s="59"/>
      <c r="L56" s="59"/>
      <c r="M56" s="59"/>
    </row>
    <row r="57" spans="7:13" ht="12">
      <c r="G57" s="59"/>
      <c r="H57" s="59"/>
      <c r="I57" s="99"/>
      <c r="J57" s="99"/>
      <c r="K57" s="59"/>
      <c r="L57" s="59"/>
      <c r="M57" s="59"/>
    </row>
    <row r="58" spans="7:13" ht="12">
      <c r="G58" s="59"/>
      <c r="H58" s="59"/>
      <c r="I58" s="99"/>
      <c r="J58" s="99"/>
      <c r="K58" s="59"/>
      <c r="L58" s="59"/>
      <c r="M58" s="59"/>
    </row>
    <row r="59" spans="7:21" ht="12">
      <c r="G59" s="59"/>
      <c r="H59" s="59"/>
      <c r="I59" s="99"/>
      <c r="K59" s="59"/>
      <c r="L59" s="59"/>
      <c r="M59" s="59"/>
      <c r="N59" s="59"/>
      <c r="O59" s="59"/>
      <c r="P59" s="67"/>
      <c r="Q59" s="67"/>
      <c r="R59" s="67"/>
      <c r="S59" s="67"/>
      <c r="T59" s="67"/>
      <c r="U59" s="113"/>
    </row>
    <row r="60" spans="7:21" ht="12">
      <c r="G60" s="59"/>
      <c r="H60" s="59"/>
      <c r="I60" s="99"/>
      <c r="J60" s="99"/>
      <c r="K60" s="59"/>
      <c r="L60" s="59"/>
      <c r="M60" s="59"/>
      <c r="N60" s="59"/>
      <c r="O60" s="59"/>
      <c r="P60" s="67"/>
      <c r="Q60" s="67"/>
      <c r="R60" s="67"/>
      <c r="S60" s="67"/>
      <c r="T60" s="67"/>
      <c r="U60" s="113"/>
    </row>
    <row r="61" spans="7:21" ht="12">
      <c r="G61" s="59"/>
      <c r="H61" s="59"/>
      <c r="I61" s="99"/>
      <c r="K61" s="59"/>
      <c r="L61" s="59"/>
      <c r="M61" s="59"/>
      <c r="N61" s="59"/>
      <c r="O61" s="59"/>
      <c r="P61" s="67"/>
      <c r="Q61" s="67"/>
      <c r="R61" s="67"/>
      <c r="S61" s="67"/>
      <c r="T61" s="67"/>
      <c r="U61" s="113"/>
    </row>
    <row r="62" spans="7:21" ht="12">
      <c r="G62" s="59"/>
      <c r="H62" s="59"/>
      <c r="I62" s="99"/>
      <c r="J62" s="99"/>
      <c r="K62" s="59"/>
      <c r="L62" s="59"/>
      <c r="M62" s="59"/>
      <c r="N62" s="59"/>
      <c r="O62" s="59"/>
      <c r="P62" s="67"/>
      <c r="Q62" s="67"/>
      <c r="R62" s="67"/>
      <c r="S62" s="67"/>
      <c r="T62" s="67"/>
      <c r="U62" s="113"/>
    </row>
    <row r="63" spans="7:21" ht="12">
      <c r="G63" s="59"/>
      <c r="H63" s="59"/>
      <c r="I63" s="99"/>
      <c r="J63" s="99"/>
      <c r="K63" s="59"/>
      <c r="L63" s="59"/>
      <c r="M63" s="59"/>
      <c r="N63" s="59"/>
      <c r="O63" s="59"/>
      <c r="P63" s="67"/>
      <c r="Q63" s="67"/>
      <c r="R63" s="67"/>
      <c r="S63" s="67"/>
      <c r="T63" s="67"/>
      <c r="U63" s="113"/>
    </row>
    <row r="64" spans="7:21" ht="12">
      <c r="G64" s="59"/>
      <c r="H64" s="59"/>
      <c r="I64" s="99"/>
      <c r="J64" s="99"/>
      <c r="K64" s="59"/>
      <c r="L64" s="59"/>
      <c r="M64" s="59"/>
      <c r="N64" s="59"/>
      <c r="O64" s="59"/>
      <c r="P64" s="67"/>
      <c r="Q64" s="67"/>
      <c r="R64" s="67"/>
      <c r="S64" s="67"/>
      <c r="T64" s="67"/>
      <c r="U64" s="113"/>
    </row>
    <row r="65" spans="7:21" ht="12">
      <c r="G65" s="59"/>
      <c r="H65" s="59"/>
      <c r="I65" s="99"/>
      <c r="J65" s="99"/>
      <c r="K65" s="59"/>
      <c r="L65" s="59"/>
      <c r="M65" s="59"/>
      <c r="N65" s="59"/>
      <c r="O65" s="59"/>
      <c r="P65" s="67"/>
      <c r="Q65" s="67"/>
      <c r="R65" s="67"/>
      <c r="S65" s="67"/>
      <c r="T65" s="67"/>
      <c r="U65" s="113"/>
    </row>
    <row r="66" spans="7:21" ht="12">
      <c r="G66" s="59"/>
      <c r="H66" s="59"/>
      <c r="I66" s="99"/>
      <c r="K66" s="59"/>
      <c r="L66" s="59"/>
      <c r="M66" s="59"/>
      <c r="N66" s="59"/>
      <c r="O66" s="59"/>
      <c r="P66" s="67"/>
      <c r="Q66" s="67"/>
      <c r="R66" s="67"/>
      <c r="S66" s="67"/>
      <c r="T66" s="67"/>
      <c r="U66" s="113"/>
    </row>
    <row r="67" spans="7:21" ht="12">
      <c r="G67" s="59"/>
      <c r="H67" s="59"/>
      <c r="I67" s="99"/>
      <c r="J67" s="99"/>
      <c r="K67" s="59"/>
      <c r="L67" s="59"/>
      <c r="M67" s="59"/>
      <c r="N67" s="59"/>
      <c r="O67" s="59"/>
      <c r="P67" s="67"/>
      <c r="Q67" s="67"/>
      <c r="R67" s="67"/>
      <c r="S67" s="67"/>
      <c r="T67" s="67"/>
      <c r="U67" s="113"/>
    </row>
    <row r="68" spans="7:21" ht="12"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</row>
    <row r="69" spans="8:20" ht="12">
      <c r="H69" s="59"/>
      <c r="I69" s="99"/>
      <c r="J69" s="99"/>
      <c r="K69" s="59"/>
      <c r="L69" s="59"/>
      <c r="M69" s="59"/>
      <c r="N69" s="59"/>
      <c r="O69" s="59"/>
      <c r="P69" s="67"/>
      <c r="Q69" s="67"/>
      <c r="R69" s="67"/>
      <c r="S69" s="67"/>
      <c r="T69" s="67"/>
    </row>
    <row r="70" spans="1:6" ht="12">
      <c r="A70" s="50"/>
      <c r="B70" s="50"/>
      <c r="C70" s="95"/>
      <c r="D70" s="50"/>
      <c r="E70" s="59"/>
      <c r="F70" s="59"/>
    </row>
    <row r="71" spans="1:6" ht="12">
      <c r="A71" s="50"/>
      <c r="B71" s="50"/>
      <c r="C71" s="95"/>
      <c r="D71" s="50"/>
      <c r="E71" s="50"/>
      <c r="F71" s="50"/>
    </row>
    <row r="72" spans="1:6" ht="12">
      <c r="A72" s="50"/>
      <c r="B72" s="50"/>
      <c r="C72" s="95"/>
      <c r="D72" s="50"/>
      <c r="E72" s="59"/>
      <c r="F72" s="59"/>
    </row>
    <row r="73" spans="1:6" ht="12">
      <c r="A73" s="50"/>
      <c r="B73" s="50"/>
      <c r="C73" s="95"/>
      <c r="D73" s="50"/>
      <c r="E73" s="59"/>
      <c r="F73" s="59"/>
    </row>
    <row r="74" spans="1:6" ht="12">
      <c r="A74" s="50"/>
      <c r="B74" s="50"/>
      <c r="C74" s="95"/>
      <c r="D74" s="50"/>
      <c r="E74" s="59"/>
      <c r="F74" s="59"/>
    </row>
    <row r="75" spans="1:6" ht="12">
      <c r="A75" s="50"/>
      <c r="B75" s="50"/>
      <c r="C75" s="95"/>
      <c r="D75" s="50"/>
      <c r="E75" s="59"/>
      <c r="F75" s="59"/>
    </row>
    <row r="76" spans="1:6" ht="12">
      <c r="A76" s="50"/>
      <c r="B76" s="50"/>
      <c r="C76" s="95"/>
      <c r="D76" s="50"/>
      <c r="E76" s="59"/>
      <c r="F76" s="59"/>
    </row>
    <row r="77" spans="1:6" ht="12">
      <c r="A77" s="50"/>
      <c r="B77" s="50"/>
      <c r="C77" s="95"/>
      <c r="D77" s="50"/>
      <c r="E77" s="59"/>
      <c r="F77" s="59"/>
    </row>
    <row r="78" spans="1:6" ht="12">
      <c r="A78" s="50"/>
      <c r="B78" s="50"/>
      <c r="C78" s="95"/>
      <c r="D78" s="50"/>
      <c r="E78" s="50"/>
      <c r="F78" s="50"/>
    </row>
    <row r="79" spans="1:6" ht="12">
      <c r="A79" s="50"/>
      <c r="B79" s="50"/>
      <c r="C79" s="95"/>
      <c r="D79" s="50"/>
      <c r="E79" s="59"/>
      <c r="F79" s="59"/>
    </row>
    <row r="80" spans="1:6" ht="12">
      <c r="A80" s="50"/>
      <c r="B80" s="50"/>
      <c r="C80" s="95"/>
      <c r="D80" s="50"/>
      <c r="E80" s="50"/>
      <c r="F80" s="50"/>
    </row>
    <row r="81" spans="1:6" ht="12">
      <c r="A81" s="50"/>
      <c r="B81" s="50"/>
      <c r="C81" s="95"/>
      <c r="D81" s="50"/>
      <c r="E81" s="50"/>
      <c r="F81" s="50"/>
    </row>
    <row r="82" spans="1:7" ht="12">
      <c r="A82" s="50"/>
      <c r="B82" s="50"/>
      <c r="C82" s="95"/>
      <c r="D82" s="59"/>
      <c r="E82" s="95"/>
      <c r="F82" s="95"/>
      <c r="G82" s="50"/>
    </row>
    <row r="83" spans="1:7" ht="12">
      <c r="A83" s="50"/>
      <c r="B83" s="50"/>
      <c r="C83" s="95"/>
      <c r="D83" s="59"/>
      <c r="E83" s="95"/>
      <c r="F83" s="95"/>
      <c r="G83" s="50"/>
    </row>
    <row r="84" spans="1:7" ht="12">
      <c r="A84" s="50"/>
      <c r="B84" s="50"/>
      <c r="C84" s="95"/>
      <c r="D84" s="59"/>
      <c r="E84" s="95"/>
      <c r="F84" s="95"/>
      <c r="G84" s="50"/>
    </row>
    <row r="85" spans="1:7" ht="12">
      <c r="A85" s="50"/>
      <c r="B85" s="50"/>
      <c r="C85" s="95"/>
      <c r="D85" s="59"/>
      <c r="E85" s="95"/>
      <c r="F85" s="95"/>
      <c r="G85" s="50"/>
    </row>
    <row r="86" spans="1:7" ht="12">
      <c r="A86" s="50"/>
      <c r="B86" s="50"/>
      <c r="C86" s="95"/>
      <c r="D86" s="59"/>
      <c r="E86" s="95"/>
      <c r="F86" s="95"/>
      <c r="G86" s="50"/>
    </row>
    <row r="87" spans="1:6" ht="12">
      <c r="A87" s="50"/>
      <c r="B87" s="50"/>
      <c r="C87" s="95"/>
      <c r="D87" s="50"/>
      <c r="E87" s="59"/>
      <c r="F87" s="59"/>
    </row>
    <row r="88" spans="1:6" ht="12">
      <c r="A88" s="50"/>
      <c r="B88" s="50"/>
      <c r="C88" s="95"/>
      <c r="D88" s="50"/>
      <c r="E88" s="59"/>
      <c r="F88" s="59"/>
    </row>
    <row r="89" spans="1:13" ht="12">
      <c r="A89" s="50"/>
      <c r="B89" s="50"/>
      <c r="C89" s="95"/>
      <c r="D89" s="50"/>
      <c r="E89" s="59"/>
      <c r="F89" s="59"/>
      <c r="G89" s="59"/>
      <c r="H89" s="50"/>
      <c r="I89" s="95"/>
      <c r="J89" s="95"/>
      <c r="K89" s="50"/>
      <c r="L89" s="50"/>
      <c r="M89" s="50"/>
    </row>
    <row r="90" spans="1:13" ht="12">
      <c r="A90" s="50"/>
      <c r="B90" s="50"/>
      <c r="C90" s="95"/>
      <c r="D90" s="50"/>
      <c r="E90" s="59"/>
      <c r="F90" s="59"/>
      <c r="G90" s="59"/>
      <c r="H90" s="50"/>
      <c r="I90" s="95"/>
      <c r="J90" s="95"/>
      <c r="K90" s="50"/>
      <c r="L90" s="50"/>
      <c r="M90" s="50"/>
    </row>
    <row r="91" spans="1:13" ht="12">
      <c r="A91" s="50"/>
      <c r="B91" s="50"/>
      <c r="C91" s="95"/>
      <c r="D91" s="50"/>
      <c r="E91" s="59"/>
      <c r="F91" s="59"/>
      <c r="G91" s="59"/>
      <c r="H91" s="50"/>
      <c r="I91" s="95"/>
      <c r="J91" s="95"/>
      <c r="K91" s="50"/>
      <c r="L91" s="50"/>
      <c r="M91" s="50"/>
    </row>
    <row r="92" spans="1:13" ht="12">
      <c r="A92" s="50"/>
      <c r="B92" s="50"/>
      <c r="C92" s="95"/>
      <c r="D92" s="50"/>
      <c r="E92" s="59"/>
      <c r="F92" s="59"/>
      <c r="G92" s="59"/>
      <c r="H92" s="50"/>
      <c r="I92" s="95"/>
      <c r="J92" s="95"/>
      <c r="K92" s="50"/>
      <c r="L92" s="50"/>
      <c r="M92" s="50"/>
    </row>
    <row r="93" spans="1:13" ht="12">
      <c r="A93" s="50"/>
      <c r="B93" s="50"/>
      <c r="C93" s="95"/>
      <c r="D93" s="50"/>
      <c r="E93" s="59"/>
      <c r="F93" s="59"/>
      <c r="G93" s="59"/>
      <c r="H93" s="50"/>
      <c r="I93" s="95"/>
      <c r="J93" s="95"/>
      <c r="K93" s="50"/>
      <c r="L93" s="50"/>
      <c r="M93" s="50"/>
    </row>
    <row r="94" spans="1:15" ht="12">
      <c r="A94" s="50"/>
      <c r="B94" s="50"/>
      <c r="C94" s="95"/>
      <c r="D94" s="50"/>
      <c r="E94" s="59"/>
      <c r="F94" s="59"/>
      <c r="G94" s="59"/>
      <c r="H94" s="50"/>
      <c r="I94" s="95"/>
      <c r="J94" s="95"/>
      <c r="K94" s="50"/>
      <c r="L94" s="50"/>
      <c r="M94" s="50"/>
      <c r="N94" s="50"/>
      <c r="O94" s="50"/>
    </row>
    <row r="95" spans="1:15" ht="12">
      <c r="A95" s="50"/>
      <c r="B95" s="50"/>
      <c r="C95" s="95"/>
      <c r="D95" s="50"/>
      <c r="E95" s="59"/>
      <c r="F95" s="59"/>
      <c r="G95" s="59"/>
      <c r="H95" s="50"/>
      <c r="I95" s="95"/>
      <c r="J95" s="95"/>
      <c r="K95" s="50"/>
      <c r="L95" s="50"/>
      <c r="M95" s="50"/>
      <c r="N95" s="50"/>
      <c r="O95" s="50"/>
    </row>
    <row r="96" spans="1:13" ht="12">
      <c r="A96" s="50"/>
      <c r="B96" s="50"/>
      <c r="C96" s="94"/>
      <c r="D96" s="50"/>
      <c r="E96" s="59"/>
      <c r="F96" s="59"/>
      <c r="G96" s="59"/>
      <c r="H96" s="50"/>
      <c r="I96" s="231"/>
      <c r="J96" s="231"/>
      <c r="K96" s="50"/>
      <c r="L96" s="50"/>
      <c r="M96" s="50"/>
    </row>
    <row r="97" spans="1:13" ht="12">
      <c r="A97" s="50"/>
      <c r="B97" s="50"/>
      <c r="C97" s="94"/>
      <c r="D97" s="50"/>
      <c r="E97" s="59"/>
      <c r="F97" s="59"/>
      <c r="G97" s="59"/>
      <c r="H97" s="50"/>
      <c r="I97" s="231"/>
      <c r="J97" s="231"/>
      <c r="K97" s="50"/>
      <c r="L97" s="50"/>
      <c r="M97" s="50"/>
    </row>
    <row r="98" spans="1:13" ht="12">
      <c r="A98" s="50"/>
      <c r="B98" s="50"/>
      <c r="C98" s="94"/>
      <c r="D98" s="50"/>
      <c r="E98" s="59"/>
      <c r="F98" s="59"/>
      <c r="G98" s="59"/>
      <c r="H98" s="50"/>
      <c r="I98" s="231"/>
      <c r="J98" s="231"/>
      <c r="K98" s="50"/>
      <c r="L98" s="50"/>
      <c r="M98" s="50"/>
    </row>
    <row r="99" spans="1:13" ht="12">
      <c r="A99" s="50"/>
      <c r="B99" s="50"/>
      <c r="C99" s="94"/>
      <c r="D99" s="50"/>
      <c r="E99" s="59"/>
      <c r="F99" s="59"/>
      <c r="G99" s="59"/>
      <c r="H99" s="50"/>
      <c r="I99" s="231"/>
      <c r="J99" s="231"/>
      <c r="K99" s="50"/>
      <c r="L99" s="50"/>
      <c r="M99" s="50"/>
    </row>
    <row r="100" spans="5:7" ht="12">
      <c r="E100" s="113"/>
      <c r="F100" s="113"/>
      <c r="G100" s="113"/>
    </row>
    <row r="103" ht="12">
      <c r="J103" s="113"/>
    </row>
    <row r="105" spans="8:9" ht="12">
      <c r="H105" s="117"/>
      <c r="I105" s="67"/>
    </row>
    <row r="106" ht="12">
      <c r="I106" s="67"/>
    </row>
    <row r="107" ht="12">
      <c r="I107" s="67"/>
    </row>
    <row r="108" ht="12">
      <c r="I108" s="67"/>
    </row>
    <row r="109" ht="12">
      <c r="I109" s="67"/>
    </row>
    <row r="110" ht="12">
      <c r="I110" s="67"/>
    </row>
    <row r="111" ht="12">
      <c r="I111" s="67"/>
    </row>
    <row r="112" ht="12">
      <c r="I112" s="67"/>
    </row>
    <row r="113" ht="12">
      <c r="I113" s="67"/>
    </row>
    <row r="114" ht="12">
      <c r="I114" s="67"/>
    </row>
    <row r="115" ht="12">
      <c r="I115" s="67"/>
    </row>
    <row r="116" ht="12">
      <c r="I116" s="67"/>
    </row>
    <row r="117" ht="12">
      <c r="I117" s="67"/>
    </row>
    <row r="118" ht="12">
      <c r="I118" s="67"/>
    </row>
    <row r="119" ht="12">
      <c r="I119" s="67"/>
    </row>
    <row r="120" ht="12">
      <c r="I120" s="67"/>
    </row>
    <row r="121" ht="12">
      <c r="I121" s="67"/>
    </row>
    <row r="122" ht="12">
      <c r="I122" s="67"/>
    </row>
    <row r="123" ht="12">
      <c r="I123" s="67"/>
    </row>
    <row r="124" ht="12">
      <c r="I124" s="67"/>
    </row>
    <row r="125" ht="12">
      <c r="I125" s="67"/>
    </row>
    <row r="126" ht="12">
      <c r="I126" s="67"/>
    </row>
    <row r="127" ht="12">
      <c r="I127" s="67"/>
    </row>
    <row r="128" ht="12">
      <c r="I128" s="67"/>
    </row>
    <row r="129" spans="9:10" ht="12">
      <c r="I129" s="67"/>
      <c r="J129" s="113"/>
    </row>
    <row r="130" spans="3:10" ht="12">
      <c r="C130" s="67"/>
      <c r="J130" s="67"/>
    </row>
    <row r="131" spans="3:10" ht="12">
      <c r="C131" s="67"/>
      <c r="J131" s="67"/>
    </row>
    <row r="132" spans="3:10" ht="12">
      <c r="C132" s="67"/>
      <c r="J132" s="67"/>
    </row>
    <row r="133" ht="12">
      <c r="C133" s="67"/>
    </row>
    <row r="145" spans="1:14" ht="12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">
      <c r="A146" s="118"/>
      <c r="B146" s="118"/>
      <c r="C146" s="118"/>
      <c r="D146" s="50"/>
      <c r="E146" s="50"/>
      <c r="F146" s="50"/>
      <c r="G146" s="50"/>
      <c r="H146" s="118"/>
      <c r="I146" s="118"/>
      <c r="J146" s="118"/>
      <c r="K146" s="118"/>
      <c r="L146" s="118"/>
      <c r="M146" s="118"/>
      <c r="N146" s="50"/>
    </row>
    <row r="147" spans="1:14" ht="12">
      <c r="A147" s="59"/>
      <c r="B147" s="59"/>
      <c r="C147" s="59"/>
      <c r="D147" s="50"/>
      <c r="E147" s="50"/>
      <c r="F147" s="50"/>
      <c r="G147" s="50"/>
      <c r="H147" s="59"/>
      <c r="I147" s="59"/>
      <c r="J147" s="59"/>
      <c r="K147" s="59"/>
      <c r="L147" s="59"/>
      <c r="M147" s="59"/>
      <c r="N147" s="50"/>
    </row>
    <row r="148" spans="1:14" ht="12">
      <c r="A148" s="59"/>
      <c r="B148" s="59"/>
      <c r="C148" s="59"/>
      <c r="D148" s="50"/>
      <c r="E148" s="50"/>
      <c r="F148" s="50"/>
      <c r="G148" s="50"/>
      <c r="H148" s="59"/>
      <c r="I148" s="59"/>
      <c r="J148" s="59"/>
      <c r="K148" s="59"/>
      <c r="L148" s="59"/>
      <c r="M148" s="59"/>
      <c r="N148" s="50"/>
    </row>
    <row r="149" spans="1:14" ht="12">
      <c r="A149" s="59"/>
      <c r="B149" s="59"/>
      <c r="C149" s="59"/>
      <c r="D149" s="50"/>
      <c r="E149" s="50"/>
      <c r="F149" s="50"/>
      <c r="G149" s="50"/>
      <c r="H149" s="59"/>
      <c r="I149" s="59"/>
      <c r="J149" s="59"/>
      <c r="K149" s="59"/>
      <c r="L149" s="59"/>
      <c r="M149" s="59"/>
      <c r="N149" s="50"/>
    </row>
    <row r="150" spans="1:14" ht="12">
      <c r="A150" s="119"/>
      <c r="B150" s="59"/>
      <c r="C150" s="59"/>
      <c r="D150" s="50"/>
      <c r="E150" s="50"/>
      <c r="F150" s="50"/>
      <c r="G150" s="50"/>
      <c r="H150" s="119"/>
      <c r="I150" s="59"/>
      <c r="J150" s="59"/>
      <c r="K150" s="59"/>
      <c r="L150" s="59"/>
      <c r="M150" s="59"/>
      <c r="N150" s="50"/>
    </row>
    <row r="151" spans="1:14" ht="12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</row>
    <row r="152" spans="1:14" ht="12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</row>
    <row r="153" spans="1:14" ht="12">
      <c r="A153" s="12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</row>
    <row r="154" spans="1:29" ht="12">
      <c r="A154" s="95"/>
      <c r="B154" s="230"/>
      <c r="C154" s="50"/>
      <c r="D154" s="50"/>
      <c r="E154" s="95"/>
      <c r="F154" s="95"/>
      <c r="G154" s="95"/>
      <c r="H154" s="95"/>
      <c r="I154" s="95"/>
      <c r="J154" s="95"/>
      <c r="K154" s="95"/>
      <c r="L154" s="95"/>
      <c r="M154" s="95"/>
      <c r="N154" s="50"/>
      <c r="AC154" s="42" t="s">
        <v>1</v>
      </c>
    </row>
    <row r="155" spans="1:29" ht="12">
      <c r="A155" s="95"/>
      <c r="B155" s="230"/>
      <c r="C155" s="50"/>
      <c r="D155" s="50"/>
      <c r="E155" s="93"/>
      <c r="F155" s="93"/>
      <c r="G155" s="93"/>
      <c r="H155" s="93"/>
      <c r="I155" s="93"/>
      <c r="J155" s="93"/>
      <c r="K155" s="93"/>
      <c r="L155" s="93"/>
      <c r="M155" s="93"/>
      <c r="N155" s="50"/>
      <c r="AC155" s="42" t="s">
        <v>234</v>
      </c>
    </row>
    <row r="156" spans="1:29" ht="12">
      <c r="A156" s="95"/>
      <c r="B156" s="59"/>
      <c r="C156" s="50"/>
      <c r="D156" s="50"/>
      <c r="E156" s="59"/>
      <c r="F156" s="59"/>
      <c r="G156" s="59"/>
      <c r="H156" s="59"/>
      <c r="I156" s="59"/>
      <c r="J156" s="59"/>
      <c r="K156" s="59"/>
      <c r="L156" s="59"/>
      <c r="M156" s="59"/>
      <c r="N156" s="50"/>
      <c r="AC156" s="55">
        <v>210080</v>
      </c>
    </row>
    <row r="157" spans="1:29" ht="12">
      <c r="A157" s="95"/>
      <c r="B157" s="59"/>
      <c r="C157" s="50"/>
      <c r="D157" s="50"/>
      <c r="E157" s="59"/>
      <c r="F157" s="59"/>
      <c r="G157" s="59"/>
      <c r="H157" s="59"/>
      <c r="I157" s="59"/>
      <c r="J157" s="59"/>
      <c r="K157" s="59"/>
      <c r="L157" s="59"/>
      <c r="M157" s="59"/>
      <c r="N157" s="50"/>
      <c r="AC157" s="55">
        <v>151220</v>
      </c>
    </row>
    <row r="158" spans="1:29" ht="12">
      <c r="A158" s="95"/>
      <c r="B158" s="59"/>
      <c r="C158" s="50"/>
      <c r="D158" s="50"/>
      <c r="E158" s="59"/>
      <c r="F158" s="59"/>
      <c r="G158" s="59"/>
      <c r="H158" s="59"/>
      <c r="I158" s="59"/>
      <c r="J158" s="59"/>
      <c r="K158" s="59"/>
      <c r="L158" s="59"/>
      <c r="M158" s="59"/>
      <c r="N158" s="50"/>
      <c r="AC158" s="55">
        <v>264520</v>
      </c>
    </row>
    <row r="159" spans="1:29" ht="12">
      <c r="A159" s="95"/>
      <c r="B159" s="59"/>
      <c r="C159" s="50"/>
      <c r="D159" s="50"/>
      <c r="E159" s="59"/>
      <c r="F159" s="59"/>
      <c r="G159" s="59"/>
      <c r="H159" s="59"/>
      <c r="I159" s="59"/>
      <c r="J159" s="59"/>
      <c r="K159" s="59"/>
      <c r="L159" s="59"/>
      <c r="M159" s="59"/>
      <c r="N159" s="50"/>
      <c r="AC159" s="55">
        <v>113680</v>
      </c>
    </row>
    <row r="160" spans="1:29" ht="12">
      <c r="A160" s="95"/>
      <c r="B160" s="59"/>
      <c r="C160" s="50"/>
      <c r="D160" s="50"/>
      <c r="E160" s="59"/>
      <c r="F160" s="59"/>
      <c r="G160" s="59"/>
      <c r="H160" s="59"/>
      <c r="I160" s="59"/>
      <c r="J160" s="59"/>
      <c r="K160" s="59"/>
      <c r="L160" s="59"/>
      <c r="M160" s="59"/>
      <c r="N160" s="50"/>
      <c r="AC160" s="55">
        <v>77520</v>
      </c>
    </row>
    <row r="161" spans="1:29" ht="12.75" thickBot="1">
      <c r="A161" s="95"/>
      <c r="B161" s="59"/>
      <c r="C161" s="50"/>
      <c r="D161" s="50"/>
      <c r="E161" s="59"/>
      <c r="F161" s="59"/>
      <c r="G161" s="59"/>
      <c r="H161" s="59"/>
      <c r="I161" s="59"/>
      <c r="J161" s="59"/>
      <c r="K161" s="59"/>
      <c r="L161" s="59"/>
      <c r="M161" s="59"/>
      <c r="N161" s="50"/>
      <c r="AC161" s="48">
        <v>205920</v>
      </c>
    </row>
    <row r="162" spans="1:29" ht="12">
      <c r="A162" s="95"/>
      <c r="B162" s="59"/>
      <c r="C162" s="50"/>
      <c r="D162" s="50"/>
      <c r="E162" s="59"/>
      <c r="F162" s="59"/>
      <c r="G162" s="59"/>
      <c r="H162" s="59"/>
      <c r="I162" s="59"/>
      <c r="J162" s="59"/>
      <c r="K162" s="59"/>
      <c r="L162" s="59"/>
      <c r="M162" s="59"/>
      <c r="N162" s="50"/>
      <c r="AC162" s="52">
        <f>SUM(AC156:AC161)</f>
        <v>1022940</v>
      </c>
    </row>
    <row r="163" spans="1:14" ht="12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</row>
    <row r="164" spans="1:29" ht="12">
      <c r="A164" s="50"/>
      <c r="B164" s="59"/>
      <c r="C164" s="59"/>
      <c r="D164" s="50"/>
      <c r="E164" s="59"/>
      <c r="F164" s="59"/>
      <c r="G164" s="59"/>
      <c r="H164" s="59"/>
      <c r="I164" s="59"/>
      <c r="J164" s="59"/>
      <c r="K164" s="59"/>
      <c r="L164" s="59"/>
      <c r="M164" s="59"/>
      <c r="N164" s="50"/>
      <c r="AC164" s="55">
        <f>+AC158*0.5+AC156+AC157+AC159+AC160</f>
        <v>684760</v>
      </c>
    </row>
    <row r="165" spans="1:29" ht="12.75" thickBot="1">
      <c r="A165" s="50"/>
      <c r="B165" s="59"/>
      <c r="C165" s="59"/>
      <c r="D165" s="50"/>
      <c r="E165" s="59"/>
      <c r="F165" s="59"/>
      <c r="G165" s="59"/>
      <c r="H165" s="59"/>
      <c r="I165" s="59"/>
      <c r="J165" s="59"/>
      <c r="K165" s="59"/>
      <c r="L165" s="59"/>
      <c r="M165" s="59"/>
      <c r="N165" s="50"/>
      <c r="AC165" s="48">
        <f>+AC158*0.5+AC161</f>
        <v>338180</v>
      </c>
    </row>
    <row r="166" spans="1:29" ht="12">
      <c r="A166" s="121"/>
      <c r="B166" s="122"/>
      <c r="C166" s="59"/>
      <c r="D166" s="50"/>
      <c r="E166" s="122"/>
      <c r="F166" s="122"/>
      <c r="G166" s="122"/>
      <c r="H166" s="122"/>
      <c r="I166" s="122"/>
      <c r="J166" s="122"/>
      <c r="K166" s="122"/>
      <c r="L166" s="122"/>
      <c r="M166" s="122"/>
      <c r="N166" s="50"/>
      <c r="AC166" s="123">
        <f>SUM(AC164:AC165)</f>
        <v>1022940</v>
      </c>
    </row>
    <row r="167" spans="1:14" ht="12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</row>
    <row r="168" spans="1:14" ht="12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</row>
    <row r="169" spans="1:14" ht="12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</row>
    <row r="170" spans="1:14" ht="12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</row>
    <row r="171" spans="1:14" ht="12">
      <c r="A171" s="50"/>
      <c r="B171" s="93"/>
      <c r="C171" s="93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</row>
    <row r="172" spans="1:14" ht="12">
      <c r="A172" s="50"/>
      <c r="B172" s="59"/>
      <c r="C172" s="59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</row>
    <row r="173" spans="1:14" ht="12">
      <c r="A173" s="50"/>
      <c r="B173" s="59"/>
      <c r="C173" s="59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</row>
    <row r="174" spans="1:14" ht="12">
      <c r="A174" s="50"/>
      <c r="B174" s="59"/>
      <c r="C174" s="59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</row>
    <row r="175" spans="1:14" ht="12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</row>
    <row r="176" spans="1:14" ht="12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</row>
    <row r="177" spans="1:14" ht="12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</row>
    <row r="178" spans="1:14" ht="12">
      <c r="A178" s="50"/>
      <c r="B178" s="93"/>
      <c r="C178" s="93"/>
      <c r="D178" s="50"/>
      <c r="E178" s="50"/>
      <c r="F178" s="50"/>
      <c r="G178" s="50"/>
      <c r="H178" s="50"/>
      <c r="I178" s="124"/>
      <c r="J178" s="50"/>
      <c r="K178" s="50"/>
      <c r="L178" s="50"/>
      <c r="M178" s="50"/>
      <c r="N178" s="50"/>
    </row>
    <row r="179" spans="1:14" ht="12">
      <c r="A179" s="50"/>
      <c r="B179" s="59"/>
      <c r="C179" s="122"/>
      <c r="D179" s="50"/>
      <c r="E179" s="50"/>
      <c r="F179" s="50"/>
      <c r="G179" s="50"/>
      <c r="H179" s="50"/>
      <c r="I179" s="125"/>
      <c r="J179" s="50"/>
      <c r="K179" s="50"/>
      <c r="L179" s="50"/>
      <c r="M179" s="50"/>
      <c r="N179" s="50"/>
    </row>
    <row r="180" spans="1:14" ht="12">
      <c r="A180" s="50"/>
      <c r="B180" s="59"/>
      <c r="C180" s="122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</row>
    <row r="181" spans="1:14" ht="12">
      <c r="A181" s="50"/>
      <c r="B181" s="59"/>
      <c r="C181" s="59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</row>
    <row r="182" spans="1:14" ht="12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</row>
  </sheetData>
  <sheetProtection/>
  <mergeCells count="16">
    <mergeCell ref="X3:X4"/>
    <mergeCell ref="Y3:Y4"/>
    <mergeCell ref="Z3:Z4"/>
    <mergeCell ref="I96:J96"/>
    <mergeCell ref="D3:E3"/>
    <mergeCell ref="J3:K3"/>
    <mergeCell ref="M3:M4"/>
    <mergeCell ref="O3:O4"/>
    <mergeCell ref="P3:P4"/>
    <mergeCell ref="Q3:T3"/>
    <mergeCell ref="I97:J97"/>
    <mergeCell ref="I98:J98"/>
    <mergeCell ref="I99:J99"/>
    <mergeCell ref="B154:B155"/>
    <mergeCell ref="U3:V3"/>
    <mergeCell ref="W3:W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staff_8</dc:creator>
  <cp:keywords/>
  <dc:description/>
  <cp:lastModifiedBy>KONNO Hikaru</cp:lastModifiedBy>
  <cp:lastPrinted>2011-09-22T04:13:21Z</cp:lastPrinted>
  <dcterms:created xsi:type="dcterms:W3CDTF">2010-11-30T04:07:48Z</dcterms:created>
  <dcterms:modified xsi:type="dcterms:W3CDTF">2011-11-01T10:27:05Z</dcterms:modified>
  <cp:category/>
  <cp:version/>
  <cp:contentType/>
  <cp:contentStatus/>
</cp:coreProperties>
</file>